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M264" i="1"/>
  <c r="M263"/>
  <c r="M262"/>
  <c r="M260"/>
  <c r="M258"/>
  <c r="M257"/>
  <c r="M256"/>
  <c r="M254"/>
  <c r="M252"/>
  <c r="M251"/>
  <c r="M250"/>
  <c r="M248"/>
  <c r="M245"/>
  <c r="E245"/>
  <c r="M244"/>
  <c r="M243"/>
  <c r="M240"/>
  <c r="E240"/>
  <c r="M239"/>
  <c r="M237"/>
  <c r="M235"/>
  <c r="M234"/>
  <c r="M233"/>
  <c r="M231"/>
  <c r="M230"/>
  <c r="E230"/>
  <c r="M229"/>
  <c r="M227"/>
  <c r="M223"/>
  <c r="M222"/>
  <c r="E221"/>
  <c r="M221" s="1"/>
  <c r="M209"/>
  <c r="M208"/>
  <c r="M207"/>
  <c r="M206"/>
  <c r="M204"/>
  <c r="M203"/>
  <c r="M202"/>
  <c r="M201"/>
  <c r="M183"/>
  <c r="M182"/>
  <c r="E179"/>
  <c r="M179" s="1"/>
  <c r="M178"/>
  <c r="M176"/>
  <c r="M171"/>
  <c r="M170"/>
  <c r="M164"/>
  <c r="M159"/>
  <c r="M153"/>
  <c r="M151"/>
  <c r="M148"/>
  <c r="M147"/>
  <c r="M146"/>
  <c r="M144"/>
  <c r="M142"/>
  <c r="M141"/>
  <c r="M140"/>
  <c r="M138"/>
  <c r="M136"/>
  <c r="K136"/>
  <c r="M135"/>
  <c r="K134"/>
  <c r="M134" s="1"/>
  <c r="M133"/>
  <c r="K133"/>
  <c r="M131"/>
  <c r="M130"/>
  <c r="M129"/>
  <c r="M127"/>
  <c r="K125"/>
  <c r="M125" s="1"/>
  <c r="M124"/>
  <c r="M122"/>
  <c r="K122"/>
  <c r="K123" s="1"/>
  <c r="M123" s="1"/>
  <c r="M116"/>
  <c r="M113"/>
  <c r="M112"/>
  <c r="E112"/>
  <c r="M111"/>
  <c r="M110"/>
  <c r="N109"/>
  <c r="K109"/>
  <c r="J109"/>
  <c r="H109"/>
  <c r="G109"/>
  <c r="M109" s="1"/>
  <c r="F109"/>
  <c r="D109"/>
  <c r="M108"/>
  <c r="M107"/>
  <c r="M106"/>
  <c r="M105"/>
  <c r="M104"/>
  <c r="M103"/>
  <c r="M102"/>
  <c r="M98"/>
  <c r="M97"/>
  <c r="M96"/>
  <c r="N95"/>
  <c r="K95"/>
  <c r="J95"/>
  <c r="H95"/>
  <c r="G95"/>
  <c r="F95"/>
  <c r="D95"/>
  <c r="M95" s="1"/>
  <c r="M94"/>
  <c r="M93"/>
  <c r="M92"/>
  <c r="M91"/>
  <c r="M90"/>
  <c r="M89"/>
  <c r="M88"/>
  <c r="M79"/>
  <c r="M77"/>
  <c r="M76"/>
  <c r="M74"/>
  <c r="M56"/>
  <c r="M55"/>
  <c r="N52"/>
  <c r="L52"/>
  <c r="I52"/>
  <c r="F52"/>
  <c r="D52"/>
  <c r="N51"/>
  <c r="L51"/>
  <c r="K51"/>
  <c r="J51"/>
  <c r="I51"/>
  <c r="G51"/>
  <c r="F51"/>
  <c r="D51"/>
  <c r="N50"/>
  <c r="L50"/>
  <c r="K50"/>
  <c r="J50"/>
  <c r="I50"/>
  <c r="H50"/>
  <c r="G50"/>
  <c r="F50"/>
  <c r="E50"/>
  <c r="D50"/>
  <c r="L48"/>
  <c r="K48"/>
  <c r="J48"/>
  <c r="I48"/>
  <c r="G48"/>
  <c r="D48"/>
  <c r="H47"/>
  <c r="H48" s="1"/>
  <c r="E47"/>
  <c r="E48" s="1"/>
  <c r="L42"/>
  <c r="K42"/>
  <c r="K52" s="1"/>
  <c r="J42"/>
  <c r="J52" s="1"/>
  <c r="I42"/>
  <c r="G42"/>
  <c r="G52" s="1"/>
  <c r="D42"/>
  <c r="H41"/>
  <c r="H42" s="1"/>
  <c r="H52" s="1"/>
  <c r="E41"/>
  <c r="E51" s="1"/>
  <c r="M40"/>
  <c r="M50" s="1"/>
  <c r="M38"/>
  <c r="J36"/>
  <c r="E36"/>
  <c r="E35"/>
  <c r="J30"/>
  <c r="E30"/>
  <c r="E29"/>
  <c r="M22"/>
  <c r="M21"/>
  <c r="M15"/>
  <c r="E15"/>
  <c r="M14"/>
  <c r="M13"/>
  <c r="M11"/>
  <c r="M10"/>
  <c r="M8"/>
  <c r="M7"/>
  <c r="M6"/>
  <c r="M5"/>
  <c r="M3"/>
  <c r="E42" l="1"/>
  <c r="E52" s="1"/>
  <c r="H51"/>
  <c r="M41"/>
  <c r="M51" s="1"/>
  <c r="M42" l="1"/>
  <c r="M52" s="1"/>
</calcChain>
</file>

<file path=xl/sharedStrings.xml><?xml version="1.0" encoding="utf-8"?>
<sst xmlns="http://schemas.openxmlformats.org/spreadsheetml/2006/main" count="391" uniqueCount="276">
  <si>
    <t>Chỉ tiêu</t>
  </si>
  <si>
    <t>ĐVT</t>
  </si>
  <si>
    <t>Cả nước</t>
  </si>
  <si>
    <t>DIỆN TÍCH, DÂN SỐ, LAO ĐỘNG</t>
  </si>
  <si>
    <t>1.1</t>
  </si>
  <si>
    <t>Diện tích đất tự nhiên</t>
  </si>
  <si>
    <r>
      <t>km</t>
    </r>
    <r>
      <rPr>
        <b/>
        <vertAlign val="superscript"/>
        <sz val="10"/>
        <color indexed="8"/>
        <rFont val="Arial"/>
        <family val="2"/>
      </rPr>
      <t>2</t>
    </r>
  </si>
  <si>
    <t xml:space="preserve">  Phân theo loại hình sử dụng</t>
  </si>
  <si>
    <t xml:space="preserve">    Đất nông nghiệp</t>
  </si>
  <si>
    <r>
      <t>km</t>
    </r>
    <r>
      <rPr>
        <vertAlign val="superscript"/>
        <sz val="10"/>
        <color indexed="8"/>
        <rFont val="Arial"/>
        <family val="2"/>
      </rPr>
      <t>2</t>
    </r>
  </si>
  <si>
    <t xml:space="preserve">    Đất phi nông nghiệp</t>
  </si>
  <si>
    <t xml:space="preserve">    Đất chưa sử dụng</t>
  </si>
  <si>
    <t>1.2</t>
  </si>
  <si>
    <t>Dân số trung bình</t>
  </si>
  <si>
    <t>người</t>
  </si>
  <si>
    <t>1.2.1</t>
  </si>
  <si>
    <t xml:space="preserve">  Phân theo thành thị, nông thôn</t>
  </si>
  <si>
    <t xml:space="preserve">    Thành thị</t>
  </si>
  <si>
    <t xml:space="preserve">    Nông thôn</t>
  </si>
  <si>
    <t>1.2.2</t>
  </si>
  <si>
    <t xml:space="preserve">  Phân theo giới tính</t>
  </si>
  <si>
    <t xml:space="preserve">    Nam </t>
  </si>
  <si>
    <t xml:space="preserve">    Nữ</t>
  </si>
  <si>
    <t>1.2.3</t>
  </si>
  <si>
    <t>Mật độ dân số</t>
  </si>
  <si>
    <r>
      <t>người/km</t>
    </r>
    <r>
      <rPr>
        <b/>
        <vertAlign val="superscript"/>
        <sz val="10"/>
        <color indexed="8"/>
        <rFont val="Arial"/>
        <family val="2"/>
      </rPr>
      <t>2</t>
    </r>
  </si>
  <si>
    <t>1.2.4</t>
  </si>
  <si>
    <t>Tỷ lệ sinh, tỷ lệ chết, tỷ lệ tăng tự nhiên dân số</t>
  </si>
  <si>
    <t xml:space="preserve">  Tỷ lệ sinh</t>
  </si>
  <si>
    <r>
      <t>0</t>
    </r>
    <r>
      <rPr>
        <sz val="10"/>
        <color indexed="8"/>
        <rFont val="Arial"/>
        <family val="2"/>
      </rPr>
      <t>/</t>
    </r>
    <r>
      <rPr>
        <vertAlign val="subscript"/>
        <sz val="10"/>
        <color indexed="8"/>
        <rFont val="Arial"/>
        <family val="2"/>
      </rPr>
      <t>00</t>
    </r>
  </si>
  <si>
    <t xml:space="preserve">  Tỷ lệ chết</t>
  </si>
  <si>
    <t xml:space="preserve">  Tỷ lệ tăng tự nhiên dân số</t>
  </si>
  <si>
    <t>1.3.3</t>
  </si>
  <si>
    <t>Lao động</t>
  </si>
  <si>
    <t>Lực lượng LĐ từ 15 tuổi trở lên</t>
  </si>
  <si>
    <t>Lực lượng LĐ từ 15 tuổi trở lên đang làm việc</t>
  </si>
  <si>
    <t>Tỷ lệ thất nghiệp</t>
  </si>
  <si>
    <t>TÀI KHOẢN QUỐC GIA VÀ NGÂN SÁCH NHÀ NƯỚC</t>
  </si>
  <si>
    <t>2.1</t>
  </si>
  <si>
    <t>Giá trị sản xuất theo giá thực tế</t>
  </si>
  <si>
    <t>Tổng số</t>
  </si>
  <si>
    <t>triệu
 đồng</t>
  </si>
  <si>
    <t xml:space="preserve">  Phân theo khu vực kinh tế</t>
  </si>
  <si>
    <t xml:space="preserve">    Nông, lâm, thủy sản</t>
  </si>
  <si>
    <t xml:space="preserve">    Công nghiệp và xây dựng</t>
  </si>
  <si>
    <t xml:space="preserve">    Dịch vụ</t>
  </si>
  <si>
    <t>2.2</t>
  </si>
  <si>
    <t>Giá trị sản xuất theo giá so sánh 2010</t>
  </si>
  <si>
    <t>2.3</t>
  </si>
  <si>
    <t>Tổng sản phẩm trên địa bàn theo giá thực tế</t>
  </si>
  <si>
    <t>2.3.1</t>
  </si>
  <si>
    <t>2.4</t>
  </si>
  <si>
    <t>Tổng sản phẩm trên địa bàn theo giá so sánh 2010</t>
  </si>
  <si>
    <t>2.4.1</t>
  </si>
  <si>
    <t>2.4.2</t>
  </si>
  <si>
    <t>Cơ cấu GDP giá thực tế</t>
  </si>
  <si>
    <t>%</t>
  </si>
  <si>
    <t>2.5</t>
  </si>
  <si>
    <t>Thu ngân sách</t>
  </si>
  <si>
    <t xml:space="preserve">Tổng thu </t>
  </si>
  <si>
    <t>Thu cân đối ngân sách nhà nước</t>
  </si>
  <si>
    <t xml:space="preserve">   Thu nội địa</t>
  </si>
  <si>
    <t xml:space="preserve">     Thu từ DN và cá nhân SXKD</t>
  </si>
  <si>
    <t xml:space="preserve">     Thuế sử dụng đất nông nghiệp</t>
  </si>
  <si>
    <t xml:space="preserve">     Thuế thu nhập cá nhân</t>
  </si>
  <si>
    <t xml:space="preserve">     Lệ phí trước bạ</t>
  </si>
  <si>
    <t xml:space="preserve">     Thu phí xăng dầu</t>
  </si>
  <si>
    <t xml:space="preserve">     Thu phí, lệ phí</t>
  </si>
  <si>
    <t xml:space="preserve">     Các khoản thu về nhà, đất</t>
  </si>
  <si>
    <t xml:space="preserve">     Thu khác</t>
  </si>
  <si>
    <t xml:space="preserve">  Thu về dầu thô</t>
  </si>
  <si>
    <t xml:space="preserve">  Thu hải quan</t>
  </si>
  <si>
    <t xml:space="preserve">  Thu viện trợ</t>
  </si>
  <si>
    <t xml:space="preserve">  Thu từ quỹ dự trữ tài chính</t>
  </si>
  <si>
    <t xml:space="preserve">  Thu kết dư ngân sách năm trước</t>
  </si>
  <si>
    <t xml:space="preserve">  Thu chuyển nguồn</t>
  </si>
  <si>
    <t xml:space="preserve">  Thu huy động đầu tư theo quy định của LNSNN</t>
  </si>
  <si>
    <t>Thu để lại đơn vị chi quản lý qua NSNN</t>
  </si>
  <si>
    <t>2.6</t>
  </si>
  <si>
    <t>Chi ngân sách địa phương</t>
  </si>
  <si>
    <t>Tổng chi</t>
  </si>
  <si>
    <t>Chi cân đối ngân sách</t>
  </si>
  <si>
    <t xml:space="preserve">  Chi đầu tư phát triển</t>
  </si>
  <si>
    <t xml:space="preserve">    Trong đó: Chi đầu tư XDCB</t>
  </si>
  <si>
    <t xml:space="preserve">  Chi trả nợ gốc, lãi huy động đầu tư</t>
  </si>
  <si>
    <t xml:space="preserve">  Chi thường xuyên</t>
  </si>
  <si>
    <t xml:space="preserve">  Chi bổ sung quỹ dự trữ tài chính</t>
  </si>
  <si>
    <t xml:space="preserve">  Chi chuyển nguồn</t>
  </si>
  <si>
    <t>Chi từ nguồn thu để lại đơn vị chi quản lý qua NSNN</t>
  </si>
  <si>
    <t>Chi bổ sung cho ngân sách cấp dưới</t>
  </si>
  <si>
    <t>Chi nộp ngân sách cấp trên</t>
  </si>
  <si>
    <t>NÔNG, LÂM NGHIỆP VÀ THỦY SẢN</t>
  </si>
  <si>
    <t>3.1</t>
  </si>
  <si>
    <t>Giá trị sản xuất nông, lâm, thủy sản theo giá thực tế</t>
  </si>
  <si>
    <t>3.1.1</t>
  </si>
  <si>
    <t xml:space="preserve">  Nông nghiệp</t>
  </si>
  <si>
    <t xml:space="preserve">    Trồng trọt</t>
  </si>
  <si>
    <t xml:space="preserve">  </t>
  </si>
  <si>
    <t xml:space="preserve">    Chăn nuôi</t>
  </si>
  <si>
    <t xml:space="preserve">    Dịch vụ, khác</t>
  </si>
  <si>
    <t>3.1.2</t>
  </si>
  <si>
    <t xml:space="preserve">  Lâm nghiệp</t>
  </si>
  <si>
    <t xml:space="preserve">    Trồng và nuôi rừng</t>
  </si>
  <si>
    <t xml:space="preserve">    Khai thác lâm sản</t>
  </si>
  <si>
    <t xml:space="preserve">    Dịch vụ và hoạt động lâm nghiệp khác</t>
  </si>
  <si>
    <t>3.1.3</t>
  </si>
  <si>
    <t xml:space="preserve">  Thủy sản</t>
  </si>
  <si>
    <t xml:space="preserve">    Nuôi trồng thủy sản</t>
  </si>
  <si>
    <t xml:space="preserve">    Khai thác thủy sản</t>
  </si>
  <si>
    <t xml:space="preserve">    Dịch vụ thủy sản</t>
  </si>
  <si>
    <t xml:space="preserve">3.2 </t>
  </si>
  <si>
    <t>Giá trị sản xuất nông, lâm, thủy sản theo giá so sánh 2010</t>
  </si>
  <si>
    <t>3.2.1</t>
  </si>
  <si>
    <t>3.2.2</t>
  </si>
  <si>
    <t>3.2.3</t>
  </si>
  <si>
    <t>CÔNG NGHIỆP - XÂY DỰNG</t>
  </si>
  <si>
    <t>4.1</t>
  </si>
  <si>
    <t>Giá trị sản xuất công nghiệp theo giá thực tế</t>
  </si>
  <si>
    <t xml:space="preserve">Tổng số </t>
  </si>
  <si>
    <t>4.1.1</t>
  </si>
  <si>
    <t xml:space="preserve">  Phân theo thành phần kinh tế</t>
  </si>
  <si>
    <t xml:space="preserve">    Kinh tế nhà nước</t>
  </si>
  <si>
    <t xml:space="preserve">    Kinh tế ngoài nhà nước</t>
  </si>
  <si>
    <t xml:space="preserve">    Khu vực có vốn đầu tư nước ngoài</t>
  </si>
  <si>
    <t>4.1.2</t>
  </si>
  <si>
    <t xml:space="preserve">  Phân theo ngành công nghiệp</t>
  </si>
  <si>
    <t xml:space="preserve">    Công nghiệp khai khoáng</t>
  </si>
  <si>
    <t xml:space="preserve">    Công nghiệp chế biến</t>
  </si>
  <si>
    <t xml:space="preserve">    Công nghiệp SXPP điện, khí đốt, nước</t>
  </si>
  <si>
    <t xml:space="preserve">    Cung cấp nước; hoạt động quản lý và xử lý nước thải, rác thải</t>
  </si>
  <si>
    <t>4.2</t>
  </si>
  <si>
    <t>Giá trị sản xuất công nghiệp theo giá so sánh 2010</t>
  </si>
  <si>
    <t>4.2.1</t>
  </si>
  <si>
    <t>4.2.2</t>
  </si>
  <si>
    <t>4.3</t>
  </si>
  <si>
    <t>Giá trị sản xuất ngành xây dựng theo giá thực tế</t>
  </si>
  <si>
    <t>4.4</t>
  </si>
  <si>
    <t>Giá trị sản xuất ngành xây dựng theo giá so sánh 2010</t>
  </si>
  <si>
    <t>ĐẦU TƯ</t>
  </si>
  <si>
    <t>5.1</t>
  </si>
  <si>
    <t>Vốn đầu tư thực hiện theo giá thực tế</t>
  </si>
  <si>
    <t>5.1.1</t>
  </si>
  <si>
    <t>Phân theo khoản mục đầu tư</t>
  </si>
  <si>
    <t>Vốn đầu tư XDCB</t>
  </si>
  <si>
    <t>Vốn đầu tư mua sắm TSCĐ không qua XDCB</t>
  </si>
  <si>
    <t>Vốn đầu tư, sửa chữa nâng cấp TSCĐ</t>
  </si>
  <si>
    <t>Vốn đầu tư bổ sung vốn lưu động</t>
  </si>
  <si>
    <t>Vốn đầu tư khác</t>
  </si>
  <si>
    <t>5.1.2</t>
  </si>
  <si>
    <t>Phân theo nguồn vốn</t>
  </si>
  <si>
    <t>5.1.2.1</t>
  </si>
  <si>
    <t xml:space="preserve">  Vốn khu vực kinh tế nhà nước</t>
  </si>
  <si>
    <t xml:space="preserve">    Vốn ngân sách nhà nước</t>
  </si>
  <si>
    <t xml:space="preserve">    Vốn vay</t>
  </si>
  <si>
    <t xml:space="preserve">    Vốn tự có của doanh nghiệp</t>
  </si>
  <si>
    <t xml:space="preserve">    Nguồn vốn khác</t>
  </si>
  <si>
    <t>-</t>
  </si>
  <si>
    <t>5.1.2.2</t>
  </si>
  <si>
    <t xml:space="preserve">  Vốn ngoài nhà nước</t>
  </si>
  <si>
    <t xml:space="preserve">    Vốn của doanh nghiệp</t>
  </si>
  <si>
    <t xml:space="preserve">    Vốn của dân cư</t>
  </si>
  <si>
    <t>5.1.2.3</t>
  </si>
  <si>
    <t xml:space="preserve">  Vốn khu vực đầu tư trực tiếp của nước ngoài</t>
  </si>
  <si>
    <t>5.1.2.4</t>
  </si>
  <si>
    <t xml:space="preserve">  Nguồn vốn khác</t>
  </si>
  <si>
    <t>5.2</t>
  </si>
  <si>
    <t>Đầu tư trực tiếp nước ngoài</t>
  </si>
  <si>
    <t>Số dự án được cấp phép</t>
  </si>
  <si>
    <t>dự án</t>
  </si>
  <si>
    <t>Vốn đăng ký</t>
  </si>
  <si>
    <t>triệu USD</t>
  </si>
  <si>
    <t>Vốn thực hiện</t>
  </si>
  <si>
    <t>THƯƠNG MẠI, GIÁ CẢ</t>
  </si>
  <si>
    <t>6.1</t>
  </si>
  <si>
    <t>Tổng mức bán lẻ hàng hóa và doanh thu dịch vụ tiêu dùng theo giá thực tế</t>
  </si>
  <si>
    <t>Phân theo thành phần kinh tế</t>
  </si>
  <si>
    <t>Nhà nước</t>
  </si>
  <si>
    <t>Ngoài nhà nước</t>
  </si>
  <si>
    <t>Khu vực có vốn đầu tư nước ngoài</t>
  </si>
  <si>
    <t>6.2</t>
  </si>
  <si>
    <t>Xuất nhập khẩu</t>
  </si>
  <si>
    <t>Tổng trị giá xuất khẩu</t>
  </si>
  <si>
    <t>nghìn USD</t>
  </si>
  <si>
    <t>Tổng trị giá nhập khẩu</t>
  </si>
  <si>
    <t>Cân đối</t>
  </si>
  <si>
    <t>6.3</t>
  </si>
  <si>
    <t>Hoạt động du lịch</t>
  </si>
  <si>
    <t>Số khách sạn</t>
  </si>
  <si>
    <t>KS</t>
  </si>
  <si>
    <t>Số phòng nghỉ</t>
  </si>
  <si>
    <t>phòng</t>
  </si>
  <si>
    <t>Số giường</t>
  </si>
  <si>
    <t>giường</t>
  </si>
  <si>
    <t>Số khách do các cơ sở lưu trú phục vụ</t>
  </si>
  <si>
    <t xml:space="preserve">   Khách quốc tế</t>
  </si>
  <si>
    <t>Thời gian khách lưu trú</t>
  </si>
  <si>
    <t>ngày</t>
  </si>
  <si>
    <t>Số khách do các cơ sở lữ hành phục vụ</t>
  </si>
  <si>
    <t>lượt khách</t>
  </si>
  <si>
    <t>Tỷ lệ sử dụng phòng nghỉ</t>
  </si>
  <si>
    <t>6.4</t>
  </si>
  <si>
    <t>Doanh thu du lịch theo giá thực tế</t>
  </si>
  <si>
    <t>Doanh thu của các cơ sở lưu trú</t>
  </si>
  <si>
    <t>triệu đồng</t>
  </si>
  <si>
    <t>Doanh thu của các cơ sở lữ hành</t>
  </si>
  <si>
    <t>GIÁO DỤC, Y TẾ, VĂN HÓA</t>
  </si>
  <si>
    <t>7.1</t>
  </si>
  <si>
    <t>Giáo dục mẫu giáo</t>
  </si>
  <si>
    <t xml:space="preserve">Số trường </t>
  </si>
  <si>
    <t>trường</t>
  </si>
  <si>
    <t>Số lớp</t>
  </si>
  <si>
    <t>lớp</t>
  </si>
  <si>
    <t>Số giáo viên</t>
  </si>
  <si>
    <t>giáo viên</t>
  </si>
  <si>
    <t>Số học sinh</t>
  </si>
  <si>
    <t>học sinh</t>
  </si>
  <si>
    <t>7.2</t>
  </si>
  <si>
    <t>Giáo dục phổ thông</t>
  </si>
  <si>
    <t>7.3</t>
  </si>
  <si>
    <t>Giáo dục cao đẳng</t>
  </si>
  <si>
    <t>Số sinh viên</t>
  </si>
  <si>
    <t>sinh viên</t>
  </si>
  <si>
    <t>Số sinh viên tốt nghiệp</t>
  </si>
  <si>
    <t>7.4</t>
  </si>
  <si>
    <t>Giáo dục đại học</t>
  </si>
  <si>
    <t>"</t>
  </si>
  <si>
    <t>7.5</t>
  </si>
  <si>
    <t>Số cơ sở y tế, giường bệnh và cán bộ y tế</t>
  </si>
  <si>
    <t>Cơ sở y tế</t>
  </si>
  <si>
    <t>cơ sở</t>
  </si>
  <si>
    <t>Giường bệnh</t>
  </si>
  <si>
    <t>Số bác sỹ</t>
  </si>
  <si>
    <t>Cán bộ ngành dược</t>
  </si>
  <si>
    <t>VẬN TẢI</t>
  </si>
  <si>
    <t>8.1</t>
  </si>
  <si>
    <t>Khối lượng hành khách vận chuyển</t>
  </si>
  <si>
    <t>nghìn 
người</t>
  </si>
  <si>
    <t>Phân theo ngành vận tải</t>
  </si>
  <si>
    <t>Đường bộ</t>
  </si>
  <si>
    <t>Đường sông</t>
  </si>
  <si>
    <t>Đường biển</t>
  </si>
  <si>
    <t>8.2</t>
  </si>
  <si>
    <t>Khối lượng hàng hóa vận chuyển</t>
  </si>
  <si>
    <t>nghìn 
tấn</t>
  </si>
  <si>
    <t>8.2.1</t>
  </si>
  <si>
    <t xml:space="preserve">  Nhà nước</t>
  </si>
  <si>
    <t xml:space="preserve">  Ngoài nhà nước</t>
  </si>
  <si>
    <t xml:space="preserve">  Khu vực có vốn đầu tư nước ngoài</t>
  </si>
  <si>
    <t>8.2.2</t>
  </si>
  <si>
    <t xml:space="preserve">  Đường bộ</t>
  </si>
  <si>
    <t xml:space="preserve">  Đường sông</t>
  </si>
  <si>
    <t xml:space="preserve">  Đường biển</t>
  </si>
  <si>
    <t>DOANH NGHIỆP VÀ CÁC CƠ SỞ SẢN XUẤT (số liệu năm 2011)</t>
  </si>
  <si>
    <t>9.1</t>
  </si>
  <si>
    <t>Số doanh nghiệp đang hoạt động tại thời điểm 31/12</t>
  </si>
  <si>
    <t>Phân theo loại hình doanh nghiệp</t>
  </si>
  <si>
    <t xml:space="preserve">  DN nhà nước</t>
  </si>
  <si>
    <t xml:space="preserve">  DN ngoài nhà nước</t>
  </si>
  <si>
    <t xml:space="preserve">  DN có vốn đầu tư nước ngoài</t>
  </si>
  <si>
    <t>9.2</t>
  </si>
  <si>
    <t>Vốn sản xuất kinh doanh bình quân năm của các doanh nghiệp đang hoạt động</t>
  </si>
  <si>
    <t>tỷ đồng</t>
  </si>
  <si>
    <t>9.3</t>
  </si>
  <si>
    <t>Số lao động trong các doanh nghiệp đang hoạt động tại thời điểm 31/12</t>
  </si>
  <si>
    <t>Tỷ lệ hộ nghèo</t>
  </si>
  <si>
    <t>TT</t>
  </si>
  <si>
    <t>Thừa Thiên Huế</t>
  </si>
  <si>
    <t>Đà Nẵng</t>
  </si>
  <si>
    <t>Quảng Nam</t>
  </si>
  <si>
    <t>Quảng Ngãi</t>
  </si>
  <si>
    <t>Bình Định</t>
  </si>
  <si>
    <t xml:space="preserve">Phú Yên </t>
  </si>
  <si>
    <t>Khánh Hòa</t>
  </si>
  <si>
    <t>Bình Thuận</t>
  </si>
  <si>
    <t>Ninh Thuận</t>
  </si>
  <si>
    <t>Toàn Vùng</t>
  </si>
</sst>
</file>

<file path=xl/styles.xml><?xml version="1.0" encoding="utf-8"?>
<styleSheet xmlns="http://schemas.openxmlformats.org/spreadsheetml/2006/main">
  <numFmts count="1">
    <numFmt numFmtId="164" formatCode="#,##0.0"/>
  </numFmts>
  <fonts count="15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vertAlign val="superscript"/>
      <sz val="10"/>
      <color indexed="8"/>
      <name val="Arial"/>
      <family val="2"/>
    </font>
    <font>
      <sz val="10"/>
      <color theme="1"/>
      <name val="Arial"/>
      <family val="2"/>
    </font>
    <font>
      <vertAlign val="superscript"/>
      <sz val="10"/>
      <color indexed="8"/>
      <name val="Arial"/>
      <family val="2"/>
    </font>
    <font>
      <vertAlign val="superscript"/>
      <sz val="10"/>
      <color theme="1"/>
      <name val="Arial"/>
      <family val="2"/>
    </font>
    <font>
      <sz val="10"/>
      <color indexed="8"/>
      <name val="Arial"/>
      <family val="2"/>
    </font>
    <font>
      <vertAlign val="subscript"/>
      <sz val="10"/>
      <color indexed="8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left"/>
    </xf>
    <xf numFmtId="3" fontId="2" fillId="0" borderId="1" xfId="0" applyNumberFormat="1" applyFont="1" applyFill="1" applyBorder="1" applyAlignment="1"/>
    <xf numFmtId="3" fontId="5" fillId="0" borderId="1" xfId="0" applyNumberFormat="1" applyFont="1" applyFill="1" applyBorder="1" applyAlignment="1"/>
    <xf numFmtId="4" fontId="5" fillId="0" borderId="1" xfId="0" applyNumberFormat="1" applyFont="1" applyFill="1" applyBorder="1"/>
    <xf numFmtId="4" fontId="5" fillId="0" borderId="1" xfId="0" applyNumberFormat="1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center"/>
    </xf>
    <xf numFmtId="4" fontId="0" fillId="0" borderId="1" xfId="0" applyNumberFormat="1" applyFont="1" applyFill="1" applyBorder="1"/>
    <xf numFmtId="3" fontId="2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vertical="center"/>
    </xf>
    <xf numFmtId="3" fontId="5" fillId="0" borderId="1" xfId="0" applyNumberFormat="1" applyFont="1" applyFill="1" applyBorder="1"/>
    <xf numFmtId="3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4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shrinkToFit="1"/>
    </xf>
    <xf numFmtId="0" fontId="2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left"/>
    </xf>
    <xf numFmtId="3" fontId="2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/>
    <xf numFmtId="3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5" fillId="0" borderId="1" xfId="0" applyFont="1" applyFill="1" applyBorder="1"/>
    <xf numFmtId="0" fontId="2" fillId="0" borderId="1" xfId="0" applyFont="1" applyFill="1" applyBorder="1" applyAlignment="1"/>
    <xf numFmtId="2" fontId="5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/>
    <xf numFmtId="0" fontId="2" fillId="0" borderId="1" xfId="0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horizontal="center"/>
    </xf>
    <xf numFmtId="3" fontId="10" fillId="0" borderId="1" xfId="0" applyNumberFormat="1" applyFont="1" applyFill="1" applyBorder="1" applyAlignment="1">
      <alignment horizontal="left"/>
    </xf>
    <xf numFmtId="0" fontId="10" fillId="0" borderId="1" xfId="0" applyFont="1" applyFill="1" applyBorder="1" applyAlignment="1">
      <alignment vertical="center"/>
    </xf>
    <xf numFmtId="2" fontId="10" fillId="0" borderId="1" xfId="0" applyNumberFormat="1" applyFont="1" applyFill="1" applyBorder="1" applyAlignment="1">
      <alignment horizontal="center"/>
    </xf>
    <xf numFmtId="3" fontId="10" fillId="0" borderId="1" xfId="0" applyNumberFormat="1" applyFont="1" applyFill="1" applyBorder="1" applyAlignment="1">
      <alignment horizontal="right"/>
    </xf>
    <xf numFmtId="3" fontId="10" fillId="0" borderId="1" xfId="0" applyNumberFormat="1" applyFont="1" applyFill="1" applyBorder="1"/>
    <xf numFmtId="3" fontId="10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shrinkToFit="1"/>
    </xf>
    <xf numFmtId="0" fontId="2" fillId="0" borderId="1" xfId="0" applyFont="1" applyFill="1" applyBorder="1" applyAlignment="1">
      <alignment horizontal="left" vertical="top" shrinkToFit="1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left"/>
    </xf>
    <xf numFmtId="164" fontId="5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/>
    <xf numFmtId="0" fontId="11" fillId="0" borderId="1" xfId="0" applyFont="1" applyFill="1" applyBorder="1" applyAlignment="1">
      <alignment horizontal="center"/>
    </xf>
    <xf numFmtId="4" fontId="11" fillId="0" borderId="1" xfId="0" applyNumberFormat="1" applyFont="1" applyFill="1" applyBorder="1" applyAlignment="1">
      <alignment horizontal="right"/>
    </xf>
    <xf numFmtId="3" fontId="11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left" vertical="top" shrinkToFit="1"/>
    </xf>
    <xf numFmtId="0" fontId="13" fillId="0" borderId="3" xfId="0" applyFont="1" applyFill="1" applyBorder="1" applyAlignment="1">
      <alignment horizontal="left" vertical="top" shrinkToFit="1"/>
    </xf>
    <xf numFmtId="0" fontId="13" fillId="0" borderId="4" xfId="0" applyFont="1" applyFill="1" applyBorder="1" applyAlignment="1">
      <alignment horizontal="left" vertical="top" shrinkToFit="1"/>
    </xf>
    <xf numFmtId="0" fontId="12" fillId="0" borderId="1" xfId="0" applyFont="1" applyFill="1" applyBorder="1"/>
    <xf numFmtId="0" fontId="11" fillId="0" borderId="1" xfId="0" applyFont="1" applyFill="1" applyBorder="1" applyAlignment="1">
      <alignment horizontal="right"/>
    </xf>
    <xf numFmtId="0" fontId="12" fillId="0" borderId="1" xfId="0" applyFont="1" applyFill="1" applyBorder="1" applyAlignment="1">
      <alignment horizontal="center"/>
    </xf>
    <xf numFmtId="3" fontId="12" fillId="0" borderId="1" xfId="0" applyNumberFormat="1" applyFont="1" applyFill="1" applyBorder="1" applyAlignment="1">
      <alignment horizontal="right"/>
    </xf>
    <xf numFmtId="4" fontId="12" fillId="0" borderId="1" xfId="0" applyNumberFormat="1" applyFont="1" applyFill="1" applyBorder="1" applyAlignment="1">
      <alignment horizontal="right"/>
    </xf>
    <xf numFmtId="3" fontId="11" fillId="0" borderId="1" xfId="0" applyNumberFormat="1" applyFont="1" applyFill="1" applyBorder="1" applyAlignment="1">
      <alignment horizontal="right"/>
    </xf>
    <xf numFmtId="3" fontId="11" fillId="0" borderId="1" xfId="0" applyNumberFormat="1" applyFont="1" applyFill="1" applyBorder="1" applyAlignment="1"/>
    <xf numFmtId="3" fontId="14" fillId="0" borderId="1" xfId="0" applyNumberFormat="1" applyFont="1" applyFill="1" applyBorder="1" applyAlignment="1">
      <alignment horizontal="right"/>
    </xf>
    <xf numFmtId="3" fontId="10" fillId="0" borderId="1" xfId="0" applyNumberFormat="1" applyFont="1" applyFill="1" applyBorder="1" applyAlignment="1"/>
    <xf numFmtId="3" fontId="14" fillId="0" borderId="1" xfId="0" applyNumberFormat="1" applyFont="1" applyFill="1" applyBorder="1" applyAlignment="1">
      <alignment horizontal="center"/>
    </xf>
    <xf numFmtId="3" fontId="11" fillId="0" borderId="1" xfId="0" applyNumberFormat="1" applyFont="1" applyFill="1" applyBorder="1"/>
    <xf numFmtId="0" fontId="12" fillId="0" borderId="2" xfId="0" applyFont="1" applyFill="1" applyBorder="1" applyAlignment="1">
      <alignment horizontal="left" vertical="top" shrinkToFit="1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/>
    <xf numFmtId="0" fontId="11" fillId="0" borderId="1" xfId="0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right"/>
    </xf>
    <xf numFmtId="3" fontId="11" fillId="0" borderId="1" xfId="0" applyNumberFormat="1" applyFont="1" applyFill="1" applyBorder="1" applyAlignment="1">
      <alignment horizontal="left" vertical="center"/>
    </xf>
    <xf numFmtId="3" fontId="11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vertical="center"/>
    </xf>
    <xf numFmtId="3" fontId="11" fillId="0" borderId="1" xfId="0" applyNumberFormat="1" applyFont="1" applyFill="1" applyBorder="1" applyAlignment="1">
      <alignment horizontal="right" vertical="center"/>
    </xf>
    <xf numFmtId="164" fontId="11" fillId="0" borderId="1" xfId="0" applyNumberFormat="1" applyFont="1" applyFill="1" applyBorder="1" applyAlignment="1">
      <alignment horizontal="right" vertical="center"/>
    </xf>
    <xf numFmtId="4" fontId="11" fillId="0" borderId="1" xfId="0" applyNumberFormat="1" applyFont="1" applyFill="1" applyBorder="1" applyAlignment="1">
      <alignment horizontal="right" vertical="center"/>
    </xf>
    <xf numFmtId="3" fontId="11" fillId="0" borderId="1" xfId="0" applyNumberFormat="1" applyFont="1" applyFill="1" applyBorder="1" applyAlignment="1">
      <alignment horizontal="left"/>
    </xf>
    <xf numFmtId="3" fontId="12" fillId="0" borderId="1" xfId="0" applyNumberFormat="1" applyFont="1" applyFill="1" applyBorder="1" applyAlignment="1">
      <alignment horizontal="left"/>
    </xf>
    <xf numFmtId="3" fontId="12" fillId="0" borderId="1" xfId="0" applyNumberFormat="1" applyFont="1" applyFill="1" applyBorder="1"/>
    <xf numFmtId="164" fontId="11" fillId="0" borderId="1" xfId="0" applyNumberFormat="1" applyFont="1" applyFill="1" applyBorder="1" applyAlignment="1">
      <alignment horizontal="right"/>
    </xf>
    <xf numFmtId="3" fontId="14" fillId="0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/>
    <xf numFmtId="4" fontId="2" fillId="0" borderId="1" xfId="0" applyNumberFormat="1" applyFont="1" applyFill="1" applyBorder="1" applyAlignment="1">
      <alignment horizontal="right"/>
    </xf>
    <xf numFmtId="4" fontId="12" fillId="0" borderId="1" xfId="0" applyNumberFormat="1" applyFont="1" applyFill="1" applyBorder="1" applyAlignment="1"/>
    <xf numFmtId="4" fontId="11" fillId="0" borderId="1" xfId="0" applyNumberFormat="1" applyFont="1" applyFill="1" applyBorder="1" applyAlignment="1"/>
    <xf numFmtId="4" fontId="5" fillId="0" borderId="1" xfId="0" applyNumberFormat="1" applyFont="1" applyFill="1" applyBorder="1" applyAlignment="1"/>
    <xf numFmtId="4" fontId="5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center"/>
    </xf>
    <xf numFmtId="2" fontId="11" fillId="0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65"/>
  <sheetViews>
    <sheetView tabSelected="1" workbookViewId="0">
      <selection activeCell="D9" sqref="D9"/>
    </sheetView>
  </sheetViews>
  <sheetFormatPr defaultRowHeight="15"/>
  <cols>
    <col min="1" max="1" width="6.7109375" bestFit="1" customWidth="1"/>
    <col min="2" max="2" width="75.7109375" bestFit="1" customWidth="1"/>
    <col min="3" max="3" width="11" bestFit="1" customWidth="1"/>
    <col min="4" max="4" width="10.140625" bestFit="1" customWidth="1"/>
    <col min="5" max="5" width="11.140625" bestFit="1" customWidth="1"/>
    <col min="6" max="6" width="10.140625" bestFit="1" customWidth="1"/>
    <col min="7" max="7" width="11.140625" bestFit="1" customWidth="1"/>
    <col min="8" max="8" width="10.140625" bestFit="1" customWidth="1"/>
    <col min="9" max="9" width="12.7109375" bestFit="1" customWidth="1"/>
    <col min="10" max="12" width="10.140625" bestFit="1" customWidth="1"/>
    <col min="13" max="13" width="11.140625" bestFit="1" customWidth="1"/>
    <col min="14" max="14" width="12.7109375" bestFit="1" customWidth="1"/>
  </cols>
  <sheetData>
    <row r="1" spans="1:14" ht="45">
      <c r="A1" s="1" t="s">
        <v>265</v>
      </c>
      <c r="B1" s="2" t="s">
        <v>0</v>
      </c>
      <c r="C1" s="2" t="s">
        <v>1</v>
      </c>
      <c r="D1" s="2" t="s">
        <v>266</v>
      </c>
      <c r="E1" s="2" t="s">
        <v>267</v>
      </c>
      <c r="F1" s="2" t="s">
        <v>268</v>
      </c>
      <c r="G1" s="2" t="s">
        <v>269</v>
      </c>
      <c r="H1" s="2" t="s">
        <v>270</v>
      </c>
      <c r="I1" s="2" t="s">
        <v>271</v>
      </c>
      <c r="J1" s="2" t="s">
        <v>272</v>
      </c>
      <c r="K1" s="2" t="s">
        <v>273</v>
      </c>
      <c r="L1" s="2" t="s">
        <v>274</v>
      </c>
      <c r="M1" s="2" t="s">
        <v>275</v>
      </c>
      <c r="N1" s="2" t="s">
        <v>2</v>
      </c>
    </row>
    <row r="2" spans="1:14" ht="15.75">
      <c r="A2" s="3">
        <v>1</v>
      </c>
      <c r="B2" s="4" t="s">
        <v>3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>
      <c r="A3" s="3" t="s">
        <v>4</v>
      </c>
      <c r="B3" s="3" t="s">
        <v>5</v>
      </c>
      <c r="C3" s="6" t="s">
        <v>6</v>
      </c>
      <c r="D3" s="7">
        <v>5033.2052999999996</v>
      </c>
      <c r="E3" s="7">
        <v>1285.43</v>
      </c>
      <c r="F3" s="7">
        <v>10438.370000000001</v>
      </c>
      <c r="G3" s="7">
        <v>5152.95</v>
      </c>
      <c r="H3" s="7">
        <v>6050.58</v>
      </c>
      <c r="I3" s="7">
        <v>5060.57</v>
      </c>
      <c r="J3" s="7">
        <v>5217.6499999999996</v>
      </c>
      <c r="K3" s="7">
        <v>7812.82</v>
      </c>
      <c r="L3" s="7">
        <v>3358.3256999999999</v>
      </c>
      <c r="M3" s="7">
        <f>SUM(D3:L3)</f>
        <v>49409.901000000005</v>
      </c>
      <c r="N3" s="8">
        <v>330951</v>
      </c>
    </row>
    <row r="4" spans="1:14">
      <c r="A4" s="9"/>
      <c r="B4" s="10" t="s">
        <v>7</v>
      </c>
      <c r="C4" s="11"/>
      <c r="D4" s="12"/>
      <c r="E4" s="12"/>
      <c r="F4" s="12"/>
      <c r="G4" s="12"/>
      <c r="H4" s="12"/>
      <c r="I4" s="12"/>
      <c r="J4" s="12"/>
      <c r="K4" s="12"/>
      <c r="L4" s="13"/>
      <c r="M4" s="14"/>
      <c r="N4" s="15"/>
    </row>
    <row r="5" spans="1:14">
      <c r="A5" s="9"/>
      <c r="B5" s="11" t="s">
        <v>8</v>
      </c>
      <c r="C5" s="16" t="s">
        <v>9</v>
      </c>
      <c r="D5" s="12">
        <v>3908.9</v>
      </c>
      <c r="E5" s="12">
        <v>742.03</v>
      </c>
      <c r="F5" s="12">
        <v>8026.36</v>
      </c>
      <c r="G5" s="12">
        <v>4039.44</v>
      </c>
      <c r="H5" s="12">
        <v>4429.3900000000003</v>
      </c>
      <c r="I5" s="12">
        <v>3880.36</v>
      </c>
      <c r="J5" s="12">
        <v>3262.87</v>
      </c>
      <c r="K5" s="12">
        <v>6804.61</v>
      </c>
      <c r="L5" s="13">
        <v>2661.578</v>
      </c>
      <c r="M5" s="14">
        <f t="shared" ref="M5:M14" si="0">SUM(D5:L5)</f>
        <v>37755.538</v>
      </c>
      <c r="N5" s="15">
        <v>262805</v>
      </c>
    </row>
    <row r="6" spans="1:14">
      <c r="A6" s="9"/>
      <c r="B6" s="11" t="s">
        <v>10</v>
      </c>
      <c r="C6" s="16"/>
      <c r="D6" s="12">
        <v>910.26</v>
      </c>
      <c r="E6" s="12">
        <v>524.28700000000003</v>
      </c>
      <c r="F6" s="12">
        <v>919.47</v>
      </c>
      <c r="G6" s="12">
        <v>495.08</v>
      </c>
      <c r="H6" s="12">
        <v>703.74</v>
      </c>
      <c r="I6" s="12">
        <v>490.17899999999997</v>
      </c>
      <c r="J6" s="12">
        <v>987.01</v>
      </c>
      <c r="K6" s="12">
        <v>757.6</v>
      </c>
      <c r="L6" s="13">
        <v>299.07249999999999</v>
      </c>
      <c r="M6" s="14">
        <f t="shared" si="0"/>
        <v>6086.6985000000004</v>
      </c>
      <c r="N6" s="15">
        <v>37406</v>
      </c>
    </row>
    <row r="7" spans="1:14">
      <c r="A7" s="9"/>
      <c r="B7" s="11" t="s">
        <v>11</v>
      </c>
      <c r="C7" s="16"/>
      <c r="D7" s="12">
        <v>214.05</v>
      </c>
      <c r="E7" s="17">
        <v>19.112100000000002</v>
      </c>
      <c r="F7" s="12">
        <v>1492.53</v>
      </c>
      <c r="G7" s="12">
        <v>618.44000000000005</v>
      </c>
      <c r="H7" s="12">
        <v>917.45</v>
      </c>
      <c r="I7" s="12">
        <v>690.03099999999995</v>
      </c>
      <c r="J7" s="12">
        <v>967.77</v>
      </c>
      <c r="K7" s="12">
        <v>250.61</v>
      </c>
      <c r="L7" s="13">
        <v>397.67520000000002</v>
      </c>
      <c r="M7" s="14">
        <f t="shared" si="0"/>
        <v>5567.6682999999985</v>
      </c>
      <c r="N7" s="15">
        <v>30740</v>
      </c>
    </row>
    <row r="8" spans="1:14">
      <c r="A8" s="3" t="s">
        <v>12</v>
      </c>
      <c r="B8" s="3" t="s">
        <v>13</v>
      </c>
      <c r="C8" s="6" t="s">
        <v>14</v>
      </c>
      <c r="D8" s="18">
        <v>1115523</v>
      </c>
      <c r="E8" s="18">
        <v>973838</v>
      </c>
      <c r="F8" s="18">
        <v>1450100</v>
      </c>
      <c r="G8" s="18">
        <v>1227850</v>
      </c>
      <c r="H8" s="18">
        <v>1501800</v>
      </c>
      <c r="I8" s="18">
        <v>877152</v>
      </c>
      <c r="J8" s="18">
        <v>1183009</v>
      </c>
      <c r="K8" s="18">
        <v>1193504</v>
      </c>
      <c r="L8" s="18">
        <v>576688</v>
      </c>
      <c r="M8" s="18">
        <f t="shared" si="0"/>
        <v>10099464</v>
      </c>
      <c r="N8" s="19">
        <v>88772900</v>
      </c>
    </row>
    <row r="9" spans="1:14">
      <c r="A9" s="3" t="s">
        <v>15</v>
      </c>
      <c r="B9" s="3" t="s">
        <v>16</v>
      </c>
      <c r="C9" s="6"/>
      <c r="D9" s="6"/>
      <c r="E9" s="6"/>
      <c r="F9" s="6"/>
      <c r="G9" s="6"/>
      <c r="H9" s="6"/>
      <c r="I9" s="6"/>
      <c r="J9" s="6"/>
      <c r="K9" s="6"/>
      <c r="L9" s="20"/>
      <c r="M9" s="21"/>
      <c r="N9" s="22"/>
    </row>
    <row r="10" spans="1:14">
      <c r="A10" s="9"/>
      <c r="B10" s="11" t="s">
        <v>17</v>
      </c>
      <c r="C10" s="16"/>
      <c r="D10" s="23">
        <v>538791</v>
      </c>
      <c r="E10" s="23">
        <v>848994</v>
      </c>
      <c r="F10" s="23">
        <v>276600</v>
      </c>
      <c r="G10" s="23">
        <v>179880</v>
      </c>
      <c r="H10" s="23">
        <v>462700</v>
      </c>
      <c r="I10" s="23">
        <v>203811</v>
      </c>
      <c r="J10" s="24">
        <v>526254</v>
      </c>
      <c r="K10" s="23">
        <v>469110</v>
      </c>
      <c r="L10" s="24">
        <v>208398</v>
      </c>
      <c r="M10" s="21">
        <f t="shared" si="0"/>
        <v>3714538</v>
      </c>
      <c r="N10" s="22">
        <v>28356400</v>
      </c>
    </row>
    <row r="11" spans="1:14">
      <c r="A11" s="9"/>
      <c r="B11" s="11" t="s">
        <v>18</v>
      </c>
      <c r="C11" s="16"/>
      <c r="D11" s="23">
        <v>576732</v>
      </c>
      <c r="E11" s="23">
        <v>124844</v>
      </c>
      <c r="F11" s="23">
        <v>1173500</v>
      </c>
      <c r="G11" s="23">
        <v>1047970</v>
      </c>
      <c r="H11" s="23">
        <v>1039100</v>
      </c>
      <c r="I11" s="23">
        <v>673341</v>
      </c>
      <c r="J11" s="24">
        <v>656755</v>
      </c>
      <c r="K11" s="23">
        <v>724394</v>
      </c>
      <c r="L11" s="24">
        <v>368290</v>
      </c>
      <c r="M11" s="21">
        <f t="shared" si="0"/>
        <v>6384926</v>
      </c>
      <c r="N11" s="22">
        <v>60416500</v>
      </c>
    </row>
    <row r="12" spans="1:14">
      <c r="A12" s="3" t="s">
        <v>19</v>
      </c>
      <c r="B12" s="3" t="s">
        <v>20</v>
      </c>
      <c r="C12" s="25"/>
      <c r="D12" s="6"/>
      <c r="E12" s="6"/>
      <c r="F12" s="6"/>
      <c r="G12" s="6"/>
      <c r="H12" s="6"/>
      <c r="I12" s="6"/>
      <c r="J12" s="6"/>
      <c r="K12" s="6"/>
      <c r="L12" s="20"/>
      <c r="M12" s="21"/>
      <c r="N12" s="22"/>
    </row>
    <row r="13" spans="1:14">
      <c r="A13" s="9"/>
      <c r="B13" s="11" t="s">
        <v>21</v>
      </c>
      <c r="C13" s="16"/>
      <c r="D13" s="23">
        <v>551650</v>
      </c>
      <c r="E13" s="23">
        <v>480321</v>
      </c>
      <c r="F13" s="23">
        <v>709400</v>
      </c>
      <c r="G13" s="23">
        <v>605698</v>
      </c>
      <c r="H13" s="23">
        <v>732100</v>
      </c>
      <c r="I13" s="23">
        <v>439047</v>
      </c>
      <c r="J13" s="23">
        <v>584846</v>
      </c>
      <c r="K13" s="23">
        <v>600215</v>
      </c>
      <c r="L13" s="24">
        <v>290725</v>
      </c>
      <c r="M13" s="21">
        <f t="shared" si="0"/>
        <v>4994002</v>
      </c>
      <c r="N13" s="22">
        <v>43907200</v>
      </c>
    </row>
    <row r="14" spans="1:14">
      <c r="A14" s="9"/>
      <c r="B14" s="11" t="s">
        <v>22</v>
      </c>
      <c r="C14" s="16"/>
      <c r="D14" s="23">
        <v>563873</v>
      </c>
      <c r="E14" s="23">
        <v>493517</v>
      </c>
      <c r="F14" s="23">
        <v>740700</v>
      </c>
      <c r="G14" s="23">
        <v>622152</v>
      </c>
      <c r="H14" s="23">
        <v>769700</v>
      </c>
      <c r="I14" s="23">
        <v>438105</v>
      </c>
      <c r="J14" s="23">
        <v>598163</v>
      </c>
      <c r="K14" s="23">
        <v>593289</v>
      </c>
      <c r="L14" s="24">
        <v>285963</v>
      </c>
      <c r="M14" s="21">
        <f t="shared" si="0"/>
        <v>5105462</v>
      </c>
      <c r="N14" s="22">
        <v>44865700</v>
      </c>
    </row>
    <row r="15" spans="1:14">
      <c r="A15" s="3" t="s">
        <v>23</v>
      </c>
      <c r="B15" s="3" t="s">
        <v>24</v>
      </c>
      <c r="C15" s="6" t="s">
        <v>25</v>
      </c>
      <c r="D15" s="26">
        <v>222</v>
      </c>
      <c r="E15" s="26">
        <f>E8/E3</f>
        <v>757.59706868518697</v>
      </c>
      <c r="F15" s="26">
        <v>139</v>
      </c>
      <c r="G15" s="26">
        <v>238</v>
      </c>
      <c r="H15" s="26">
        <v>247.5</v>
      </c>
      <c r="I15" s="26">
        <v>173</v>
      </c>
      <c r="J15" s="26">
        <v>227</v>
      </c>
      <c r="K15" s="26">
        <v>153</v>
      </c>
      <c r="L15" s="26">
        <v>172</v>
      </c>
      <c r="M15" s="18">
        <f>M8/M3</f>
        <v>204.40162387696341</v>
      </c>
      <c r="N15" s="19">
        <v>268</v>
      </c>
    </row>
    <row r="16" spans="1:14">
      <c r="A16" s="3" t="s">
        <v>26</v>
      </c>
      <c r="B16" s="3" t="s">
        <v>27</v>
      </c>
      <c r="C16" s="6"/>
      <c r="D16" s="25"/>
      <c r="E16" s="25"/>
      <c r="F16" s="25"/>
      <c r="G16" s="25"/>
      <c r="H16" s="25"/>
      <c r="I16" s="25"/>
      <c r="J16" s="25"/>
      <c r="K16" s="25"/>
      <c r="L16" s="27"/>
      <c r="M16" s="25"/>
      <c r="N16" s="28"/>
    </row>
    <row r="17" spans="1:14" ht="15.75">
      <c r="A17" s="9"/>
      <c r="B17" s="11" t="s">
        <v>28</v>
      </c>
      <c r="C17" s="29" t="s">
        <v>29</v>
      </c>
      <c r="D17" s="12">
        <v>15.53</v>
      </c>
      <c r="E17" s="12">
        <v>16.34</v>
      </c>
      <c r="F17" s="12">
        <v>17.11</v>
      </c>
      <c r="G17" s="12">
        <v>14.99</v>
      </c>
      <c r="H17" s="12">
        <v>16.399999999999999</v>
      </c>
      <c r="I17" s="12">
        <v>16.37</v>
      </c>
      <c r="J17" s="12">
        <v>17.5</v>
      </c>
      <c r="K17" s="12">
        <v>18.899999999999999</v>
      </c>
      <c r="L17" s="13">
        <v>19.100000000000001</v>
      </c>
      <c r="M17" s="25"/>
      <c r="N17" s="28">
        <v>16.899999999999999</v>
      </c>
    </row>
    <row r="18" spans="1:14">
      <c r="A18" s="9"/>
      <c r="B18" s="11" t="s">
        <v>30</v>
      </c>
      <c r="C18" s="25"/>
      <c r="D18" s="12">
        <v>4.3899999999999997</v>
      </c>
      <c r="E18" s="12">
        <v>3.6</v>
      </c>
      <c r="F18" s="12">
        <v>6.77</v>
      </c>
      <c r="G18" s="12">
        <v>6.39</v>
      </c>
      <c r="H18" s="12">
        <v>7.2</v>
      </c>
      <c r="I18" s="12">
        <v>5.28</v>
      </c>
      <c r="J18" s="12">
        <v>6.6</v>
      </c>
      <c r="K18" s="12">
        <v>5.5</v>
      </c>
      <c r="L18" s="13">
        <v>6.6</v>
      </c>
      <c r="M18" s="25"/>
      <c r="N18" s="28">
        <v>7</v>
      </c>
    </row>
    <row r="19" spans="1:14">
      <c r="A19" s="9"/>
      <c r="B19" s="11" t="s">
        <v>31</v>
      </c>
      <c r="C19" s="25"/>
      <c r="D19" s="12">
        <v>11.14</v>
      </c>
      <c r="E19" s="12">
        <v>12.74</v>
      </c>
      <c r="F19" s="12">
        <v>10.34</v>
      </c>
      <c r="G19" s="12">
        <v>8.6</v>
      </c>
      <c r="H19" s="12">
        <v>9.1999999999999993</v>
      </c>
      <c r="I19" s="12">
        <v>11.09</v>
      </c>
      <c r="J19" s="12">
        <v>10.9</v>
      </c>
      <c r="K19" s="12">
        <v>13.4</v>
      </c>
      <c r="L19" s="13">
        <v>12.5</v>
      </c>
      <c r="M19" s="25"/>
      <c r="N19" s="28">
        <v>9.9</v>
      </c>
    </row>
    <row r="20" spans="1:14">
      <c r="A20" s="3" t="s">
        <v>32</v>
      </c>
      <c r="B20" s="3" t="s">
        <v>33</v>
      </c>
      <c r="C20" s="6"/>
      <c r="D20" s="25"/>
      <c r="E20" s="25"/>
      <c r="F20" s="25"/>
      <c r="G20" s="25"/>
      <c r="H20" s="25"/>
      <c r="I20" s="25"/>
      <c r="J20" s="25"/>
      <c r="K20" s="25"/>
      <c r="L20" s="27"/>
      <c r="M20" s="25"/>
      <c r="N20" s="28"/>
    </row>
    <row r="21" spans="1:14">
      <c r="A21" s="9"/>
      <c r="B21" s="30" t="s">
        <v>34</v>
      </c>
      <c r="C21" s="25" t="s">
        <v>14</v>
      </c>
      <c r="D21" s="21">
        <v>625460</v>
      </c>
      <c r="E21" s="21">
        <v>515018</v>
      </c>
      <c r="F21" s="21">
        <v>866900</v>
      </c>
      <c r="G21" s="21">
        <v>725682</v>
      </c>
      <c r="H21" s="21">
        <v>893900</v>
      </c>
      <c r="I21" s="21">
        <v>516598</v>
      </c>
      <c r="J21" s="21">
        <v>874800</v>
      </c>
      <c r="K21" s="21">
        <v>706900</v>
      </c>
      <c r="L21" s="21">
        <v>318145</v>
      </c>
      <c r="M21" s="21">
        <f>SUM(D21:L21)</f>
        <v>6043403</v>
      </c>
      <c r="N21" s="22">
        <v>52581300</v>
      </c>
    </row>
    <row r="22" spans="1:14">
      <c r="A22" s="9"/>
      <c r="B22" s="30" t="s">
        <v>35</v>
      </c>
      <c r="C22" s="25"/>
      <c r="D22" s="21">
        <v>612764</v>
      </c>
      <c r="E22" s="21">
        <v>489681</v>
      </c>
      <c r="F22" s="21">
        <v>843700</v>
      </c>
      <c r="G22" s="21">
        <v>716062</v>
      </c>
      <c r="H22" s="21">
        <v>875700</v>
      </c>
      <c r="I22" s="21">
        <v>510215</v>
      </c>
      <c r="J22" s="21">
        <v>629600</v>
      </c>
      <c r="K22" s="21">
        <v>685270</v>
      </c>
      <c r="L22" s="21">
        <v>312940</v>
      </c>
      <c r="M22" s="21">
        <f>SUM(D22:L22)</f>
        <v>5675932</v>
      </c>
      <c r="N22" s="22">
        <v>51699000</v>
      </c>
    </row>
    <row r="23" spans="1:14">
      <c r="A23" s="9"/>
      <c r="B23" s="30" t="s">
        <v>36</v>
      </c>
      <c r="C23" s="25"/>
      <c r="D23" s="14"/>
      <c r="E23" s="14">
        <v>4.92</v>
      </c>
      <c r="F23" s="14">
        <v>2.94</v>
      </c>
      <c r="G23" s="14">
        <v>1.25</v>
      </c>
      <c r="H23" s="14">
        <v>2</v>
      </c>
      <c r="I23" s="14">
        <v>1.24</v>
      </c>
      <c r="J23" s="14">
        <v>3.24</v>
      </c>
      <c r="K23" s="14">
        <v>3.99</v>
      </c>
      <c r="L23" s="14">
        <v>1.64</v>
      </c>
      <c r="M23" s="31"/>
      <c r="N23" s="15">
        <v>1.96</v>
      </c>
    </row>
    <row r="24" spans="1:14" ht="15.75">
      <c r="A24" s="32">
        <v>2</v>
      </c>
      <c r="B24" s="4" t="s">
        <v>37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</row>
    <row r="25" spans="1:14">
      <c r="A25" s="32" t="s">
        <v>38</v>
      </c>
      <c r="B25" s="34" t="s">
        <v>39</v>
      </c>
      <c r="C25" s="35"/>
      <c r="D25" s="35"/>
      <c r="E25" s="35"/>
      <c r="F25" s="35"/>
      <c r="G25" s="35"/>
      <c r="H25" s="35"/>
      <c r="I25" s="35"/>
      <c r="J25" s="35"/>
      <c r="K25" s="35"/>
      <c r="L25" s="36"/>
      <c r="M25" s="35"/>
      <c r="N25" s="35"/>
    </row>
    <row r="26" spans="1:14">
      <c r="A26" s="37"/>
      <c r="B26" s="10" t="s">
        <v>40</v>
      </c>
      <c r="C26" s="38" t="s">
        <v>41</v>
      </c>
      <c r="D26" s="39">
        <v>57724262</v>
      </c>
      <c r="E26" s="39">
        <v>103484774</v>
      </c>
      <c r="F26" s="39"/>
      <c r="G26" s="39">
        <v>151896990</v>
      </c>
      <c r="H26" s="39">
        <v>86975000</v>
      </c>
      <c r="I26" s="39"/>
      <c r="J26" s="38">
        <v>97698600</v>
      </c>
      <c r="K26" s="38"/>
      <c r="L26" s="40">
        <v>25913600</v>
      </c>
      <c r="M26" s="38"/>
      <c r="N26" s="41"/>
    </row>
    <row r="27" spans="1:14">
      <c r="A27" s="9"/>
      <c r="B27" s="10" t="s">
        <v>42</v>
      </c>
      <c r="C27" s="16"/>
      <c r="D27" s="23"/>
      <c r="E27" s="39"/>
      <c r="F27" s="39"/>
      <c r="G27" s="23"/>
      <c r="H27" s="35"/>
      <c r="I27" s="23"/>
      <c r="J27" s="16"/>
      <c r="K27" s="16"/>
      <c r="L27" s="24"/>
      <c r="M27" s="38"/>
      <c r="N27" s="16"/>
    </row>
    <row r="28" spans="1:14">
      <c r="A28" s="9"/>
      <c r="B28" s="11" t="s">
        <v>43</v>
      </c>
      <c r="C28" s="16"/>
      <c r="D28" s="24">
        <v>7405401</v>
      </c>
      <c r="E28" s="24">
        <v>2647476</v>
      </c>
      <c r="F28" s="24"/>
      <c r="G28" s="24">
        <v>13875062</v>
      </c>
      <c r="H28" s="23">
        <v>23827000</v>
      </c>
      <c r="I28" s="24"/>
      <c r="J28" s="16">
        <v>12815300</v>
      </c>
      <c r="K28" s="16"/>
      <c r="L28" s="24">
        <v>10888500</v>
      </c>
      <c r="M28" s="38"/>
      <c r="N28" s="38"/>
    </row>
    <row r="29" spans="1:14">
      <c r="A29" s="9"/>
      <c r="B29" s="11" t="s">
        <v>44</v>
      </c>
      <c r="C29" s="16"/>
      <c r="D29" s="24">
        <v>27479604</v>
      </c>
      <c r="E29" s="24">
        <f>413147+37264158+5107415+436013+16202850</f>
        <v>59423583</v>
      </c>
      <c r="F29" s="24"/>
      <c r="G29" s="24">
        <v>123880657</v>
      </c>
      <c r="H29" s="24">
        <v>37056000</v>
      </c>
      <c r="I29" s="24"/>
      <c r="J29" s="16">
        <v>54213200</v>
      </c>
      <c r="K29" s="16"/>
      <c r="L29" s="24">
        <v>8365700</v>
      </c>
      <c r="M29" s="38"/>
      <c r="N29" s="38"/>
    </row>
    <row r="30" spans="1:14">
      <c r="A30" s="9"/>
      <c r="B30" s="11" t="s">
        <v>45</v>
      </c>
      <c r="C30" s="16"/>
      <c r="D30" s="24">
        <v>22839257</v>
      </c>
      <c r="E30" s="24">
        <f>E26-E29-E28</f>
        <v>41413715</v>
      </c>
      <c r="F30" s="24"/>
      <c r="G30" s="24">
        <v>14141271</v>
      </c>
      <c r="H30" s="24">
        <v>26092000</v>
      </c>
      <c r="I30" s="24"/>
      <c r="J30" s="16">
        <f>J26-J29-J28</f>
        <v>30670100</v>
      </c>
      <c r="K30" s="16"/>
      <c r="L30" s="24">
        <v>6659400</v>
      </c>
      <c r="M30" s="38"/>
      <c r="N30" s="38"/>
    </row>
    <row r="31" spans="1:14">
      <c r="A31" s="32" t="s">
        <v>46</v>
      </c>
      <c r="B31" s="34" t="s">
        <v>47</v>
      </c>
      <c r="C31" s="35"/>
      <c r="D31" s="16"/>
      <c r="E31" s="35"/>
      <c r="F31" s="35"/>
      <c r="G31" s="35"/>
      <c r="H31" s="35"/>
      <c r="I31" s="35"/>
      <c r="J31" s="35"/>
      <c r="K31" s="35"/>
      <c r="L31" s="36"/>
      <c r="M31" s="38"/>
      <c r="N31" s="16"/>
    </row>
    <row r="32" spans="1:14">
      <c r="A32" s="9"/>
      <c r="B32" s="10" t="s">
        <v>40</v>
      </c>
      <c r="C32" s="38" t="s">
        <v>41</v>
      </c>
      <c r="D32" s="39">
        <v>44474489</v>
      </c>
      <c r="E32" s="39">
        <v>84111194</v>
      </c>
      <c r="F32" s="39">
        <v>77199000</v>
      </c>
      <c r="G32" s="39">
        <v>114367063</v>
      </c>
      <c r="H32" s="39">
        <v>68363000</v>
      </c>
      <c r="I32" s="39"/>
      <c r="J32" s="38">
        <v>79104120</v>
      </c>
      <c r="K32" s="38"/>
      <c r="L32" s="40">
        <v>20003900</v>
      </c>
      <c r="M32" s="38"/>
      <c r="N32" s="16"/>
    </row>
    <row r="33" spans="1:14">
      <c r="A33" s="9"/>
      <c r="B33" s="10" t="s">
        <v>42</v>
      </c>
      <c r="C33" s="16"/>
      <c r="D33" s="23"/>
      <c r="E33" s="42"/>
      <c r="F33" s="23"/>
      <c r="G33" s="23"/>
      <c r="H33" s="23"/>
      <c r="I33" s="23"/>
      <c r="J33" s="16"/>
      <c r="K33" s="16"/>
      <c r="L33" s="24"/>
      <c r="M33" s="38"/>
      <c r="N33" s="16"/>
    </row>
    <row r="34" spans="1:14">
      <c r="A34" s="9"/>
      <c r="B34" s="11" t="s">
        <v>43</v>
      </c>
      <c r="C34" s="16"/>
      <c r="D34" s="23">
        <v>5786294</v>
      </c>
      <c r="E34" s="23">
        <v>1992386</v>
      </c>
      <c r="F34" s="23">
        <v>10293000</v>
      </c>
      <c r="G34" s="23">
        <v>10547175</v>
      </c>
      <c r="H34" s="23">
        <v>17810000</v>
      </c>
      <c r="I34" s="23"/>
      <c r="J34" s="16">
        <v>10022000</v>
      </c>
      <c r="K34" s="16"/>
      <c r="L34" s="24">
        <v>8278900</v>
      </c>
      <c r="M34" s="38"/>
      <c r="N34" s="16"/>
    </row>
    <row r="35" spans="1:14">
      <c r="A35" s="9"/>
      <c r="B35" s="11" t="s">
        <v>44</v>
      </c>
      <c r="C35" s="16"/>
      <c r="D35" s="23">
        <v>21094032</v>
      </c>
      <c r="E35" s="23">
        <f>338839+31509265+3828690+350608+13031893</f>
        <v>49059295</v>
      </c>
      <c r="F35" s="23">
        <v>42911000</v>
      </c>
      <c r="G35" s="23">
        <v>91764097</v>
      </c>
      <c r="H35" s="23">
        <v>31796000</v>
      </c>
      <c r="I35" s="23"/>
      <c r="J35" s="16">
        <v>43800860</v>
      </c>
      <c r="K35" s="16"/>
      <c r="L35" s="24">
        <v>6499000</v>
      </c>
      <c r="M35" s="38"/>
      <c r="N35" s="16"/>
    </row>
    <row r="36" spans="1:14">
      <c r="A36" s="9"/>
      <c r="B36" s="11" t="s">
        <v>45</v>
      </c>
      <c r="C36" s="16"/>
      <c r="D36" s="23">
        <v>17594163</v>
      </c>
      <c r="E36" s="23">
        <f>E32-E34-E35</f>
        <v>33059513</v>
      </c>
      <c r="F36" s="23">
        <v>23995000</v>
      </c>
      <c r="G36" s="23">
        <v>12054791</v>
      </c>
      <c r="H36" s="23">
        <v>18757000</v>
      </c>
      <c r="I36" s="23"/>
      <c r="J36" s="16">
        <f>J32-J35-J34</f>
        <v>25281260</v>
      </c>
      <c r="K36" s="16"/>
      <c r="L36" s="24">
        <v>5226000</v>
      </c>
      <c r="M36" s="38"/>
      <c r="N36" s="16"/>
    </row>
    <row r="37" spans="1:14">
      <c r="A37" s="32" t="s">
        <v>48</v>
      </c>
      <c r="B37" s="34" t="s">
        <v>49</v>
      </c>
      <c r="C37" s="35"/>
      <c r="D37" s="35"/>
      <c r="E37" s="35"/>
      <c r="F37" s="35"/>
      <c r="G37" s="35"/>
      <c r="H37" s="35"/>
      <c r="I37" s="35"/>
      <c r="J37" s="35"/>
      <c r="K37" s="35"/>
      <c r="L37" s="36"/>
      <c r="M37" s="38"/>
      <c r="N37" s="16"/>
    </row>
    <row r="38" spans="1:14">
      <c r="A38" s="9"/>
      <c r="B38" s="34" t="s">
        <v>40</v>
      </c>
      <c r="C38" s="43" t="s">
        <v>41</v>
      </c>
      <c r="D38" s="39">
        <v>30067906</v>
      </c>
      <c r="E38" s="39">
        <v>44475906</v>
      </c>
      <c r="F38" s="39">
        <v>38005000</v>
      </c>
      <c r="G38" s="39">
        <v>44232850</v>
      </c>
      <c r="H38" s="39">
        <v>41016000</v>
      </c>
      <c r="I38" s="39">
        <v>20294100</v>
      </c>
      <c r="J38" s="39">
        <v>46143620</v>
      </c>
      <c r="K38" s="39">
        <v>34971373</v>
      </c>
      <c r="L38" s="40">
        <v>11006700</v>
      </c>
      <c r="M38" s="40">
        <f>SUM(D38:L38)</f>
        <v>310213455</v>
      </c>
      <c r="N38" s="19">
        <v>3245419000</v>
      </c>
    </row>
    <row r="39" spans="1:14">
      <c r="A39" s="32" t="s">
        <v>50</v>
      </c>
      <c r="B39" s="34" t="s">
        <v>42</v>
      </c>
      <c r="C39" s="34"/>
      <c r="D39" s="34"/>
      <c r="E39" s="34"/>
      <c r="F39" s="34"/>
      <c r="G39" s="34"/>
      <c r="H39" s="34"/>
      <c r="I39" s="34"/>
      <c r="J39" s="34"/>
      <c r="K39" s="34"/>
      <c r="L39" s="44"/>
      <c r="M39" s="40"/>
      <c r="N39" s="24"/>
    </row>
    <row r="40" spans="1:14">
      <c r="A40" s="9"/>
      <c r="B40" s="45" t="s">
        <v>43</v>
      </c>
      <c r="C40" s="35"/>
      <c r="D40" s="23">
        <v>3944007</v>
      </c>
      <c r="E40" s="23">
        <v>1234254</v>
      </c>
      <c r="F40" s="23">
        <v>7519000</v>
      </c>
      <c r="G40" s="23">
        <v>7784435</v>
      </c>
      <c r="H40" s="23">
        <v>13774000</v>
      </c>
      <c r="I40" s="23">
        <v>5397200</v>
      </c>
      <c r="J40" s="23">
        <v>6055860</v>
      </c>
      <c r="K40" s="23">
        <v>7009980</v>
      </c>
      <c r="L40" s="24">
        <v>4327100</v>
      </c>
      <c r="M40" s="40">
        <f>SUM(D40:L40)</f>
        <v>57045836</v>
      </c>
      <c r="N40" s="40">
        <v>638368000</v>
      </c>
    </row>
    <row r="41" spans="1:14">
      <c r="A41" s="9"/>
      <c r="B41" s="45" t="s">
        <v>44</v>
      </c>
      <c r="C41" s="35"/>
      <c r="D41" s="23">
        <v>10546662</v>
      </c>
      <c r="E41" s="23">
        <f>212948+7151608+3454272+247713+6255032</f>
        <v>17321573</v>
      </c>
      <c r="F41" s="23">
        <v>15594000</v>
      </c>
      <c r="G41" s="23">
        <v>26937775</v>
      </c>
      <c r="H41" s="23">
        <f>710000+5444000+1520000+80000+3263000</f>
        <v>11017000</v>
      </c>
      <c r="I41" s="23">
        <v>7212800</v>
      </c>
      <c r="J41" s="23">
        <v>19890450</v>
      </c>
      <c r="K41" s="23">
        <v>12070822</v>
      </c>
      <c r="L41" s="24">
        <v>2454400</v>
      </c>
      <c r="M41" s="40">
        <f>SUM(D41:L41)</f>
        <v>123045482</v>
      </c>
      <c r="N41" s="40">
        <v>1253572000</v>
      </c>
    </row>
    <row r="42" spans="1:14">
      <c r="A42" s="9"/>
      <c r="B42" s="45" t="s">
        <v>45</v>
      </c>
      <c r="C42" s="35"/>
      <c r="D42" s="23">
        <f>15304743+272494</f>
        <v>15577237</v>
      </c>
      <c r="E42" s="23">
        <f>E38-E40-E41</f>
        <v>25920079</v>
      </c>
      <c r="F42" s="23">
        <v>14891000</v>
      </c>
      <c r="G42" s="23">
        <f>9479875+30765</f>
        <v>9510640</v>
      </c>
      <c r="H42" s="23">
        <f>H38-H40-H41</f>
        <v>16225000</v>
      </c>
      <c r="I42" s="23">
        <f>7652500+31600</f>
        <v>7684100</v>
      </c>
      <c r="J42" s="23">
        <f>J38-J40-J41</f>
        <v>20197310</v>
      </c>
      <c r="K42" s="23">
        <f>15857642+32929</f>
        <v>15890571</v>
      </c>
      <c r="L42" s="24">
        <f>L38-L41-L40</f>
        <v>4225200</v>
      </c>
      <c r="M42" s="40">
        <f>SUM(D42:L42)</f>
        <v>130121137</v>
      </c>
      <c r="N42" s="40">
        <v>1353479000</v>
      </c>
    </row>
    <row r="43" spans="1:14">
      <c r="A43" s="32" t="s">
        <v>51</v>
      </c>
      <c r="B43" s="46" t="s">
        <v>52</v>
      </c>
      <c r="C43" s="35"/>
      <c r="D43" s="35"/>
      <c r="E43" s="35"/>
      <c r="F43" s="35"/>
      <c r="G43" s="35"/>
      <c r="H43" s="35"/>
      <c r="I43" s="35"/>
      <c r="J43" s="35"/>
      <c r="K43" s="35"/>
      <c r="L43" s="36"/>
      <c r="M43" s="38"/>
      <c r="N43" s="24"/>
    </row>
    <row r="44" spans="1:14">
      <c r="A44" s="9"/>
      <c r="B44" s="34" t="s">
        <v>40</v>
      </c>
      <c r="C44" s="43" t="s">
        <v>41</v>
      </c>
      <c r="D44" s="39">
        <v>23239695</v>
      </c>
      <c r="E44" s="39">
        <v>37413568</v>
      </c>
      <c r="F44" s="39">
        <v>30903000</v>
      </c>
      <c r="G44" s="39">
        <v>33422355</v>
      </c>
      <c r="H44" s="39">
        <v>31423000</v>
      </c>
      <c r="I44" s="39">
        <v>16733300</v>
      </c>
      <c r="J44" s="39">
        <v>37661750</v>
      </c>
      <c r="K44" s="39">
        <v>9169828</v>
      </c>
      <c r="L44" s="40">
        <v>9076600</v>
      </c>
      <c r="M44" s="38"/>
      <c r="N44" s="40">
        <v>2412778000</v>
      </c>
    </row>
    <row r="45" spans="1:14">
      <c r="A45" s="32" t="s">
        <v>53</v>
      </c>
      <c r="B45" s="34" t="s">
        <v>42</v>
      </c>
      <c r="C45" s="35"/>
      <c r="D45" s="16"/>
      <c r="E45" s="16"/>
      <c r="F45" s="16"/>
      <c r="G45" s="16"/>
      <c r="H45" s="16"/>
      <c r="I45" s="16"/>
      <c r="J45" s="16"/>
      <c r="K45" s="16"/>
      <c r="L45" s="24"/>
      <c r="M45" s="47"/>
      <c r="N45" s="24"/>
    </row>
    <row r="46" spans="1:14">
      <c r="A46" s="9"/>
      <c r="B46" s="45" t="s">
        <v>43</v>
      </c>
      <c r="C46" s="35"/>
      <c r="D46" s="23">
        <v>3052530</v>
      </c>
      <c r="E46" s="23">
        <v>929736</v>
      </c>
      <c r="F46" s="23">
        <v>5891000</v>
      </c>
      <c r="G46" s="23">
        <v>6120470</v>
      </c>
      <c r="H46" s="23">
        <v>10296000</v>
      </c>
      <c r="I46" s="23">
        <v>4750700</v>
      </c>
      <c r="J46" s="23">
        <v>4741450</v>
      </c>
      <c r="K46" s="23">
        <v>2253241</v>
      </c>
      <c r="L46" s="24">
        <v>4033800</v>
      </c>
      <c r="M46" s="38"/>
      <c r="N46" s="40">
        <v>435414000</v>
      </c>
    </row>
    <row r="47" spans="1:14">
      <c r="A47" s="9"/>
      <c r="B47" s="45" t="s">
        <v>44</v>
      </c>
      <c r="C47" s="35"/>
      <c r="D47" s="23">
        <v>7578898</v>
      </c>
      <c r="E47" s="23">
        <f>191063+8239727+2885190+248290+4372526</f>
        <v>15936796</v>
      </c>
      <c r="F47" s="23">
        <v>13082000</v>
      </c>
      <c r="G47" s="23">
        <v>19083874</v>
      </c>
      <c r="H47" s="23">
        <f>659000+4802000+1443000+67000+2596000</f>
        <v>9567000</v>
      </c>
      <c r="I47" s="23">
        <v>5942600</v>
      </c>
      <c r="J47" s="23">
        <v>16028320</v>
      </c>
      <c r="K47" s="23">
        <v>3412882</v>
      </c>
      <c r="L47" s="24">
        <v>1843800</v>
      </c>
      <c r="M47" s="38"/>
      <c r="N47" s="40">
        <v>930593000</v>
      </c>
    </row>
    <row r="48" spans="1:14">
      <c r="A48" s="9"/>
      <c r="B48" s="45" t="s">
        <v>45</v>
      </c>
      <c r="C48" s="35"/>
      <c r="D48" s="23">
        <f>12421779+186488</f>
        <v>12608267</v>
      </c>
      <c r="E48" s="23">
        <f>E44-E46-E47</f>
        <v>20547036</v>
      </c>
      <c r="F48" s="23">
        <v>11930000</v>
      </c>
      <c r="G48" s="23">
        <f>8192158+25853</f>
        <v>8218011</v>
      </c>
      <c r="H48" s="23">
        <f>H44-H46-H47</f>
        <v>11560000</v>
      </c>
      <c r="I48" s="23">
        <f>I44-I46-I47</f>
        <v>6040000</v>
      </c>
      <c r="J48" s="23">
        <f>J44-J46-J47</f>
        <v>16891980</v>
      </c>
      <c r="K48" s="23">
        <f>3488253+15452</f>
        <v>3503705</v>
      </c>
      <c r="L48" s="24">
        <f>L44-L47-L46</f>
        <v>3199000</v>
      </c>
      <c r="M48" s="38"/>
      <c r="N48" s="40">
        <v>1046771000</v>
      </c>
    </row>
    <row r="49" spans="1:14">
      <c r="A49" s="32" t="s">
        <v>54</v>
      </c>
      <c r="B49" s="34" t="s">
        <v>55</v>
      </c>
      <c r="C49" s="35"/>
      <c r="D49" s="47"/>
      <c r="E49" s="47"/>
      <c r="F49" s="47"/>
      <c r="G49" s="47"/>
      <c r="H49" s="47"/>
      <c r="I49" s="47"/>
      <c r="J49" s="47"/>
      <c r="K49" s="47"/>
      <c r="L49" s="48"/>
      <c r="M49" s="47"/>
      <c r="N49" s="48"/>
    </row>
    <row r="50" spans="1:14">
      <c r="A50" s="9"/>
      <c r="B50" s="45" t="s">
        <v>43</v>
      </c>
      <c r="C50" s="35" t="s">
        <v>56</v>
      </c>
      <c r="D50" s="48">
        <f>D40/$D$38*100</f>
        <v>13.116999234998271</v>
      </c>
      <c r="E50" s="48">
        <f>E40/$E$38*100</f>
        <v>2.775107043350618</v>
      </c>
      <c r="F50" s="48">
        <f>F40/$F$38*100</f>
        <v>19.784238915932114</v>
      </c>
      <c r="G50" s="48">
        <f>G40/$G$38*100</f>
        <v>17.598764266828841</v>
      </c>
      <c r="H50" s="48">
        <f>H40/$H$38*100</f>
        <v>33.582016773941874</v>
      </c>
      <c r="I50" s="48">
        <f>I40/$I$38*100</f>
        <v>26.594921676743489</v>
      </c>
      <c r="J50" s="48">
        <f>J40/$J$38*100</f>
        <v>13.123937827157903</v>
      </c>
      <c r="K50" s="48">
        <f>K40/$K$38*100</f>
        <v>20.044909303389375</v>
      </c>
      <c r="L50" s="48">
        <f>L40/$L$38*100</f>
        <v>39.313327336985651</v>
      </c>
      <c r="M50" s="48">
        <f>M40/$M$38*100</f>
        <v>18.389220415987438</v>
      </c>
      <c r="N50" s="48">
        <f>N40/$N$38*100</f>
        <v>19.669817672232771</v>
      </c>
    </row>
    <row r="51" spans="1:14">
      <c r="A51" s="9"/>
      <c r="B51" s="45" t="s">
        <v>44</v>
      </c>
      <c r="C51" s="35"/>
      <c r="D51" s="48">
        <f>D41/$D$38*100</f>
        <v>35.076143978898962</v>
      </c>
      <c r="E51" s="48">
        <f>E41/$E$38*100</f>
        <v>38.945969982039266</v>
      </c>
      <c r="F51" s="48">
        <f>F41/$F$38*100</f>
        <v>41.031443231153794</v>
      </c>
      <c r="G51" s="48">
        <f>G41/$G$38*100</f>
        <v>60.899930707607588</v>
      </c>
      <c r="H51" s="48">
        <f>H41/$H$38*100</f>
        <v>26.860249658669787</v>
      </c>
      <c r="I51" s="48">
        <f>I41/$I$38*100</f>
        <v>35.541364238867459</v>
      </c>
      <c r="J51" s="48">
        <f>J41/$J$38*100</f>
        <v>43.105525747654823</v>
      </c>
      <c r="K51" s="48">
        <f>K41/$K$38*100</f>
        <v>34.516294227281271</v>
      </c>
      <c r="L51" s="48">
        <f>L41/$L$38*100</f>
        <v>22.299145066186959</v>
      </c>
      <c r="M51" s="48">
        <f>M41/$M$38*100</f>
        <v>39.664779208239047</v>
      </c>
      <c r="N51" s="48">
        <f>N41/$N$38*100</f>
        <v>38.625890832585867</v>
      </c>
    </row>
    <row r="52" spans="1:14">
      <c r="A52" s="9"/>
      <c r="B52" s="45" t="s">
        <v>45</v>
      </c>
      <c r="C52" s="35"/>
      <c r="D52" s="48">
        <f>D42/$D$38*100</f>
        <v>51.806856786102763</v>
      </c>
      <c r="E52" s="48">
        <f>E42/$E$38*100</f>
        <v>58.278922974610111</v>
      </c>
      <c r="F52" s="48">
        <f>F42/$F$38*100</f>
        <v>39.181686620181551</v>
      </c>
      <c r="G52" s="48">
        <f>G42/$G$38*100</f>
        <v>21.501305025563582</v>
      </c>
      <c r="H52" s="48">
        <f>H42/$H$38*100</f>
        <v>39.55773356738834</v>
      </c>
      <c r="I52" s="48">
        <f>I42/$I$38*100</f>
        <v>37.863714084389059</v>
      </c>
      <c r="J52" s="48">
        <f>J42/$J$38*100</f>
        <v>43.770536425187274</v>
      </c>
      <c r="K52" s="48">
        <f>K42/$K$38*100</f>
        <v>45.438796469329354</v>
      </c>
      <c r="L52" s="48">
        <f>L42/$L$38*100</f>
        <v>38.38752759682739</v>
      </c>
      <c r="M52" s="48">
        <f>M42/$M$38*100</f>
        <v>41.945678017093101</v>
      </c>
      <c r="N52" s="48">
        <f>N42/$N$38*100</f>
        <v>41.704291495181359</v>
      </c>
    </row>
    <row r="53" spans="1:14">
      <c r="A53" s="32" t="s">
        <v>57</v>
      </c>
      <c r="B53" s="49" t="s">
        <v>58</v>
      </c>
      <c r="C53" s="47"/>
      <c r="D53" s="35"/>
      <c r="E53" s="47"/>
      <c r="F53" s="35"/>
      <c r="G53" s="35"/>
      <c r="H53" s="35"/>
      <c r="I53" s="35"/>
      <c r="J53" s="35"/>
      <c r="K53" s="35"/>
      <c r="L53" s="36"/>
      <c r="M53" s="38"/>
      <c r="N53" s="16"/>
    </row>
    <row r="54" spans="1:14">
      <c r="A54" s="37"/>
      <c r="B54" s="50" t="s">
        <v>59</v>
      </c>
      <c r="C54" s="43" t="s">
        <v>41</v>
      </c>
      <c r="D54" s="40">
        <v>7674981</v>
      </c>
      <c r="E54" s="40"/>
      <c r="F54" s="40">
        <v>10605047</v>
      </c>
      <c r="G54" s="40">
        <v>21940234</v>
      </c>
      <c r="H54" s="40">
        <v>8183800</v>
      </c>
      <c r="I54" s="40">
        <v>2939459</v>
      </c>
      <c r="J54" s="40">
        <v>12469511</v>
      </c>
      <c r="K54" s="39">
        <v>8532054</v>
      </c>
      <c r="L54" s="40">
        <v>2357000</v>
      </c>
      <c r="M54" s="38"/>
      <c r="N54" s="38"/>
    </row>
    <row r="55" spans="1:14">
      <c r="A55" s="37"/>
      <c r="B55" s="50" t="s">
        <v>60</v>
      </c>
      <c r="C55" s="51"/>
      <c r="D55" s="40">
        <v>5516581</v>
      </c>
      <c r="E55" s="40">
        <v>20014200</v>
      </c>
      <c r="F55" s="40">
        <v>10105047</v>
      </c>
      <c r="G55" s="40">
        <v>21458816</v>
      </c>
      <c r="H55" s="40">
        <v>4271000</v>
      </c>
      <c r="I55" s="40">
        <v>2568434</v>
      </c>
      <c r="J55" s="40">
        <v>11641163</v>
      </c>
      <c r="K55" s="39">
        <v>7487043</v>
      </c>
      <c r="L55" s="40">
        <v>2222900</v>
      </c>
      <c r="M55" s="40">
        <f>SUM(D55:L55)</f>
        <v>85285184</v>
      </c>
      <c r="N55" s="38"/>
    </row>
    <row r="56" spans="1:14">
      <c r="A56" s="9"/>
      <c r="B56" s="28" t="s">
        <v>61</v>
      </c>
      <c r="C56" s="47"/>
      <c r="D56" s="24">
        <v>3303000</v>
      </c>
      <c r="E56" s="24">
        <v>7525700</v>
      </c>
      <c r="F56" s="24">
        <v>4037028</v>
      </c>
      <c r="G56" s="24">
        <v>16248198</v>
      </c>
      <c r="H56" s="24">
        <v>3181000</v>
      </c>
      <c r="I56" s="24">
        <v>1176146</v>
      </c>
      <c r="J56" s="24">
        <v>6256709</v>
      </c>
      <c r="K56" s="23">
        <v>2496503</v>
      </c>
      <c r="L56" s="24">
        <v>849200</v>
      </c>
      <c r="M56" s="24">
        <f>SUM(D56:L56)</f>
        <v>45073484</v>
      </c>
      <c r="N56" s="16"/>
    </row>
    <row r="57" spans="1:14">
      <c r="A57" s="52"/>
      <c r="B57" s="53" t="s">
        <v>62</v>
      </c>
      <c r="C57" s="54"/>
      <c r="D57" s="55">
        <v>1990000</v>
      </c>
      <c r="E57" s="55"/>
      <c r="F57" s="55">
        <v>2905270</v>
      </c>
      <c r="G57" s="55">
        <v>15573098</v>
      </c>
      <c r="H57" s="55"/>
      <c r="I57" s="55">
        <v>299106</v>
      </c>
      <c r="J57" s="55">
        <v>5047506</v>
      </c>
      <c r="K57" s="56">
        <v>1647459</v>
      </c>
      <c r="L57" s="55">
        <v>576900</v>
      </c>
      <c r="M57" s="57"/>
      <c r="N57" s="57"/>
    </row>
    <row r="58" spans="1:14">
      <c r="A58" s="52"/>
      <c r="B58" s="53" t="s">
        <v>63</v>
      </c>
      <c r="C58" s="54"/>
      <c r="D58" s="55"/>
      <c r="E58" s="55"/>
      <c r="F58" s="55">
        <v>46</v>
      </c>
      <c r="G58" s="55">
        <v>328</v>
      </c>
      <c r="H58" s="55"/>
      <c r="I58" s="55">
        <v>196</v>
      </c>
      <c r="J58" s="55">
        <v>744</v>
      </c>
      <c r="K58" s="56">
        <v>4588</v>
      </c>
      <c r="L58" s="55">
        <v>300</v>
      </c>
      <c r="M58" s="57"/>
      <c r="N58" s="57"/>
    </row>
    <row r="59" spans="1:14">
      <c r="A59" s="52"/>
      <c r="B59" s="53" t="s">
        <v>64</v>
      </c>
      <c r="C59" s="54"/>
      <c r="D59" s="55">
        <v>130000</v>
      </c>
      <c r="E59" s="55"/>
      <c r="F59" s="55">
        <v>151685</v>
      </c>
      <c r="G59" s="55">
        <v>130212</v>
      </c>
      <c r="H59" s="55"/>
      <c r="I59" s="55">
        <v>65317</v>
      </c>
      <c r="J59" s="55">
        <v>286068</v>
      </c>
      <c r="K59" s="56">
        <v>174031</v>
      </c>
      <c r="L59" s="55">
        <v>63300</v>
      </c>
      <c r="M59" s="57"/>
      <c r="N59" s="57"/>
    </row>
    <row r="60" spans="1:14">
      <c r="A60" s="52"/>
      <c r="B60" s="53" t="s">
        <v>65</v>
      </c>
      <c r="C60" s="54"/>
      <c r="D60" s="55">
        <v>120000</v>
      </c>
      <c r="E60" s="55"/>
      <c r="F60" s="55">
        <v>93030</v>
      </c>
      <c r="G60" s="55">
        <v>64175</v>
      </c>
      <c r="H60" s="55"/>
      <c r="I60" s="55">
        <v>46039</v>
      </c>
      <c r="J60" s="55">
        <v>136945</v>
      </c>
      <c r="K60" s="56">
        <v>89260</v>
      </c>
      <c r="L60" s="55">
        <v>37800</v>
      </c>
      <c r="M60" s="57"/>
      <c r="N60" s="57"/>
    </row>
    <row r="61" spans="1:14">
      <c r="A61" s="52"/>
      <c r="B61" s="53" t="s">
        <v>66</v>
      </c>
      <c r="C61" s="54"/>
      <c r="D61" s="55">
        <v>150000</v>
      </c>
      <c r="E61" s="55"/>
      <c r="F61" s="55">
        <v>103609</v>
      </c>
      <c r="G61" s="55"/>
      <c r="H61" s="55"/>
      <c r="I61" s="55"/>
      <c r="J61" s="55">
        <v>154288</v>
      </c>
      <c r="K61" s="56">
        <v>179774</v>
      </c>
      <c r="L61" s="55"/>
      <c r="M61" s="57"/>
      <c r="N61" s="57"/>
    </row>
    <row r="62" spans="1:14">
      <c r="A62" s="52"/>
      <c r="B62" s="53" t="s">
        <v>67</v>
      </c>
      <c r="C62" s="54"/>
      <c r="D62" s="55">
        <v>48000</v>
      </c>
      <c r="E62" s="55"/>
      <c r="F62" s="55">
        <v>102127</v>
      </c>
      <c r="G62" s="55">
        <v>26183</v>
      </c>
      <c r="H62" s="55"/>
      <c r="I62" s="55">
        <v>15271</v>
      </c>
      <c r="J62" s="55">
        <v>91782</v>
      </c>
      <c r="K62" s="56">
        <v>48369</v>
      </c>
      <c r="L62" s="55">
        <v>18000</v>
      </c>
      <c r="M62" s="57"/>
      <c r="N62" s="57"/>
    </row>
    <row r="63" spans="1:14">
      <c r="A63" s="52"/>
      <c r="B63" s="53" t="s">
        <v>68</v>
      </c>
      <c r="C63" s="54"/>
      <c r="D63" s="55">
        <v>778000</v>
      </c>
      <c r="E63" s="55"/>
      <c r="F63" s="55">
        <v>434531</v>
      </c>
      <c r="G63" s="55">
        <v>138124</v>
      </c>
      <c r="H63" s="55"/>
      <c r="I63" s="55">
        <v>114538</v>
      </c>
      <c r="J63" s="55">
        <v>430328</v>
      </c>
      <c r="K63" s="56">
        <v>295895</v>
      </c>
      <c r="L63" s="55">
        <v>57800</v>
      </c>
      <c r="M63" s="57"/>
      <c r="N63" s="57"/>
    </row>
    <row r="64" spans="1:14">
      <c r="A64" s="52"/>
      <c r="B64" s="53" t="s">
        <v>69</v>
      </c>
      <c r="C64" s="54"/>
      <c r="D64" s="55">
        <v>87000</v>
      </c>
      <c r="E64" s="55"/>
      <c r="F64" s="55">
        <v>188070</v>
      </c>
      <c r="G64" s="55">
        <v>154427</v>
      </c>
      <c r="H64" s="55"/>
      <c r="I64" s="55">
        <v>635679</v>
      </c>
      <c r="J64" s="55">
        <v>109048</v>
      </c>
      <c r="K64" s="56">
        <v>57127</v>
      </c>
      <c r="L64" s="55">
        <v>95100</v>
      </c>
      <c r="M64" s="57"/>
      <c r="N64" s="57"/>
    </row>
    <row r="65" spans="1:14">
      <c r="A65" s="9"/>
      <c r="B65" s="28" t="s">
        <v>70</v>
      </c>
      <c r="C65" s="47"/>
      <c r="D65" s="24"/>
      <c r="E65" s="24"/>
      <c r="F65" s="24"/>
      <c r="G65" s="24"/>
      <c r="H65" s="24"/>
      <c r="I65" s="24"/>
      <c r="J65" s="24">
        <v>2786164</v>
      </c>
      <c r="K65" s="23">
        <v>3154475</v>
      </c>
      <c r="L65" s="24"/>
      <c r="M65" s="16"/>
      <c r="N65" s="16"/>
    </row>
    <row r="66" spans="1:14">
      <c r="A66" s="9"/>
      <c r="B66" s="28" t="s">
        <v>71</v>
      </c>
      <c r="C66" s="47"/>
      <c r="D66" s="24">
        <v>400000</v>
      </c>
      <c r="E66" s="24"/>
      <c r="F66" s="24">
        <v>1114552</v>
      </c>
      <c r="G66" s="24">
        <v>2539176</v>
      </c>
      <c r="H66" s="24"/>
      <c r="I66" s="24">
        <v>16429</v>
      </c>
      <c r="J66" s="24">
        <v>3202599</v>
      </c>
      <c r="K66" s="23">
        <v>515177</v>
      </c>
      <c r="L66" s="24">
        <v>322100</v>
      </c>
      <c r="M66" s="16"/>
      <c r="N66" s="16"/>
    </row>
    <row r="67" spans="1:14">
      <c r="A67" s="9"/>
      <c r="B67" s="28" t="s">
        <v>72</v>
      </c>
      <c r="C67" s="47"/>
      <c r="D67" s="24"/>
      <c r="E67" s="24"/>
      <c r="F67" s="24">
        <v>2097</v>
      </c>
      <c r="G67" s="24">
        <v>19688</v>
      </c>
      <c r="H67" s="24"/>
      <c r="I67" s="24">
        <v>2205</v>
      </c>
      <c r="J67" s="24"/>
      <c r="K67" s="23">
        <v>3641</v>
      </c>
      <c r="L67" s="24"/>
      <c r="M67" s="16"/>
      <c r="N67" s="16"/>
    </row>
    <row r="68" spans="1:14">
      <c r="A68" s="9"/>
      <c r="B68" s="28" t="s">
        <v>73</v>
      </c>
      <c r="C68" s="47"/>
      <c r="D68" s="24"/>
      <c r="E68" s="24"/>
      <c r="F68" s="24"/>
      <c r="G68" s="24"/>
      <c r="H68" s="24"/>
      <c r="I68" s="24"/>
      <c r="J68" s="24"/>
      <c r="K68" s="23"/>
      <c r="L68" s="24"/>
      <c r="M68" s="16"/>
      <c r="N68" s="16"/>
    </row>
    <row r="69" spans="1:14">
      <c r="A69" s="9"/>
      <c r="B69" s="28" t="s">
        <v>74</v>
      </c>
      <c r="C69" s="47"/>
      <c r="D69" s="24">
        <v>429720</v>
      </c>
      <c r="E69" s="24"/>
      <c r="F69" s="24">
        <v>300746</v>
      </c>
      <c r="G69" s="24">
        <v>345136</v>
      </c>
      <c r="H69" s="24"/>
      <c r="I69" s="24">
        <v>355379</v>
      </c>
      <c r="J69" s="24">
        <v>495165</v>
      </c>
      <c r="K69" s="23">
        <v>81873</v>
      </c>
      <c r="L69" s="24">
        <v>202200</v>
      </c>
      <c r="M69" s="16"/>
      <c r="N69" s="16"/>
    </row>
    <row r="70" spans="1:14">
      <c r="A70" s="9"/>
      <c r="B70" s="28" t="s">
        <v>75</v>
      </c>
      <c r="C70" s="47"/>
      <c r="D70" s="24">
        <v>1383861</v>
      </c>
      <c r="E70" s="24"/>
      <c r="F70" s="24">
        <v>4555624</v>
      </c>
      <c r="G70" s="24">
        <v>2081618</v>
      </c>
      <c r="H70" s="24"/>
      <c r="I70" s="24">
        <v>958275</v>
      </c>
      <c r="J70" s="24">
        <v>1296690</v>
      </c>
      <c r="K70" s="23">
        <v>1201338</v>
      </c>
      <c r="L70" s="24">
        <v>741400</v>
      </c>
      <c r="M70" s="16"/>
      <c r="N70" s="16"/>
    </row>
    <row r="71" spans="1:14">
      <c r="A71" s="9"/>
      <c r="B71" s="28" t="s">
        <v>76</v>
      </c>
      <c r="C71" s="47"/>
      <c r="D71" s="24"/>
      <c r="E71" s="24"/>
      <c r="F71" s="24">
        <v>95000</v>
      </c>
      <c r="G71" s="24">
        <v>225000</v>
      </c>
      <c r="H71" s="24"/>
      <c r="I71" s="24">
        <v>60000</v>
      </c>
      <c r="J71" s="24">
        <v>390000</v>
      </c>
      <c r="K71" s="23">
        <v>34036</v>
      </c>
      <c r="L71" s="24">
        <v>108000</v>
      </c>
      <c r="M71" s="16"/>
      <c r="N71" s="16"/>
    </row>
    <row r="72" spans="1:14">
      <c r="A72" s="37"/>
      <c r="B72" s="50" t="s">
        <v>77</v>
      </c>
      <c r="C72" s="51"/>
      <c r="D72" s="40">
        <v>2158400</v>
      </c>
      <c r="E72" s="40"/>
      <c r="F72" s="40">
        <v>500000</v>
      </c>
      <c r="G72" s="40">
        <v>481418</v>
      </c>
      <c r="H72" s="40"/>
      <c r="I72" s="40">
        <v>371025</v>
      </c>
      <c r="J72" s="40">
        <v>524800</v>
      </c>
      <c r="K72" s="39">
        <v>1045011</v>
      </c>
      <c r="L72" s="40">
        <v>134100</v>
      </c>
      <c r="M72" s="38"/>
      <c r="N72" s="38"/>
    </row>
    <row r="73" spans="1:14">
      <c r="A73" s="32" t="s">
        <v>78</v>
      </c>
      <c r="B73" s="49" t="s">
        <v>79</v>
      </c>
      <c r="C73" s="47"/>
      <c r="D73" s="35"/>
      <c r="E73" s="35"/>
      <c r="F73" s="35"/>
      <c r="G73" s="35"/>
      <c r="H73" s="35"/>
      <c r="I73" s="35"/>
      <c r="J73" s="35"/>
      <c r="K73" s="35"/>
      <c r="L73" s="36"/>
      <c r="M73" s="38"/>
      <c r="N73" s="16"/>
    </row>
    <row r="74" spans="1:14">
      <c r="A74" s="9"/>
      <c r="B74" s="50" t="s">
        <v>80</v>
      </c>
      <c r="C74" s="43" t="s">
        <v>41</v>
      </c>
      <c r="D74" s="40">
        <v>9613427</v>
      </c>
      <c r="E74" s="40">
        <v>14859100</v>
      </c>
      <c r="F74" s="40">
        <v>14146247</v>
      </c>
      <c r="G74" s="40">
        <v>12670612</v>
      </c>
      <c r="H74" s="40">
        <v>6370500</v>
      </c>
      <c r="I74" s="40">
        <v>7669506</v>
      </c>
      <c r="J74" s="40">
        <v>11059128</v>
      </c>
      <c r="K74" s="40">
        <v>7856161</v>
      </c>
      <c r="L74" s="40">
        <v>4828600</v>
      </c>
      <c r="M74" s="40">
        <f>SUM(D74:L74)</f>
        <v>89073281</v>
      </c>
      <c r="N74" s="38"/>
    </row>
    <row r="75" spans="1:14">
      <c r="A75" s="9"/>
      <c r="B75" s="50" t="s">
        <v>81</v>
      </c>
      <c r="C75" s="43"/>
      <c r="D75" s="40">
        <v>6784659</v>
      </c>
      <c r="E75" s="40">
        <v>12684600</v>
      </c>
      <c r="F75" s="40">
        <v>13646247</v>
      </c>
      <c r="G75" s="40">
        <v>8343884</v>
      </c>
      <c r="H75" s="40"/>
      <c r="I75" s="40">
        <v>4739643</v>
      </c>
      <c r="J75" s="40">
        <v>7773687</v>
      </c>
      <c r="K75" s="40">
        <v>5770589</v>
      </c>
      <c r="L75" s="40">
        <v>3434500</v>
      </c>
      <c r="M75" s="40"/>
      <c r="N75" s="38"/>
    </row>
    <row r="76" spans="1:14">
      <c r="A76" s="9"/>
      <c r="B76" s="28" t="s">
        <v>82</v>
      </c>
      <c r="C76" s="47"/>
      <c r="D76" s="24">
        <v>1524791</v>
      </c>
      <c r="E76" s="21">
        <v>8094800</v>
      </c>
      <c r="F76" s="24">
        <v>4405639</v>
      </c>
      <c r="G76" s="24">
        <v>2752667</v>
      </c>
      <c r="H76" s="24">
        <v>2296800</v>
      </c>
      <c r="I76" s="24">
        <v>1140380</v>
      </c>
      <c r="J76" s="24">
        <v>2707401</v>
      </c>
      <c r="K76" s="24">
        <v>1469958</v>
      </c>
      <c r="L76" s="24">
        <v>1186700</v>
      </c>
      <c r="M76" s="24">
        <f>SUM(D76:L76)</f>
        <v>25579136</v>
      </c>
      <c r="N76" s="16"/>
    </row>
    <row r="77" spans="1:14">
      <c r="A77" s="9"/>
      <c r="B77" s="53" t="s">
        <v>83</v>
      </c>
      <c r="C77" s="54"/>
      <c r="D77" s="24">
        <v>744267</v>
      </c>
      <c r="E77" s="21">
        <v>8094800</v>
      </c>
      <c r="F77" s="24">
        <v>4379797</v>
      </c>
      <c r="G77" s="24">
        <v>2734337</v>
      </c>
      <c r="H77" s="24">
        <v>1592800</v>
      </c>
      <c r="I77" s="24">
        <v>1140380</v>
      </c>
      <c r="J77" s="24">
        <v>1660768</v>
      </c>
      <c r="K77" s="24">
        <v>1467958</v>
      </c>
      <c r="L77" s="24">
        <v>1186700</v>
      </c>
      <c r="M77" s="24">
        <f>SUM(D77:L77)</f>
        <v>23001807</v>
      </c>
      <c r="N77" s="16"/>
    </row>
    <row r="78" spans="1:14">
      <c r="A78" s="9"/>
      <c r="B78" s="28" t="s">
        <v>84</v>
      </c>
      <c r="C78" s="47"/>
      <c r="D78" s="24"/>
      <c r="E78" s="21"/>
      <c r="F78" s="24">
        <v>52500</v>
      </c>
      <c r="G78" s="24">
        <v>41115</v>
      </c>
      <c r="H78" s="24"/>
      <c r="I78" s="24">
        <v>99000</v>
      </c>
      <c r="J78" s="24">
        <v>29178</v>
      </c>
      <c r="K78" s="24">
        <v>26000</v>
      </c>
      <c r="L78" s="24">
        <v>84700</v>
      </c>
      <c r="M78" s="24"/>
      <c r="N78" s="16"/>
    </row>
    <row r="79" spans="1:14">
      <c r="A79" s="9"/>
      <c r="B79" s="28" t="s">
        <v>85</v>
      </c>
      <c r="C79" s="47"/>
      <c r="D79" s="24">
        <v>3931731</v>
      </c>
      <c r="E79" s="21">
        <v>4561500</v>
      </c>
      <c r="F79" s="24">
        <v>6339469</v>
      </c>
      <c r="G79" s="24">
        <v>5158829</v>
      </c>
      <c r="H79" s="24">
        <v>3992300</v>
      </c>
      <c r="I79" s="24">
        <v>3498463</v>
      </c>
      <c r="J79" s="24">
        <v>3882142</v>
      </c>
      <c r="K79" s="24">
        <v>4126201</v>
      </c>
      <c r="L79" s="24">
        <v>2160400</v>
      </c>
      <c r="M79" s="24">
        <f>SUM(D79:L79)</f>
        <v>37651035</v>
      </c>
      <c r="N79" s="16"/>
    </row>
    <row r="80" spans="1:14">
      <c r="A80" s="9"/>
      <c r="B80" s="28" t="s">
        <v>86</v>
      </c>
      <c r="C80" s="47"/>
      <c r="D80" s="24">
        <v>1180</v>
      </c>
      <c r="E80" s="21"/>
      <c r="F80" s="24">
        <v>1450</v>
      </c>
      <c r="G80" s="24">
        <v>1140</v>
      </c>
      <c r="H80" s="24"/>
      <c r="I80" s="24">
        <v>1000</v>
      </c>
      <c r="J80" s="24">
        <v>1170</v>
      </c>
      <c r="K80" s="24"/>
      <c r="L80" s="24"/>
      <c r="M80" s="40"/>
      <c r="N80" s="16"/>
    </row>
    <row r="81" spans="1:14">
      <c r="A81" s="9"/>
      <c r="B81" s="28" t="s">
        <v>87</v>
      </c>
      <c r="C81" s="47"/>
      <c r="D81" s="24">
        <v>1326957</v>
      </c>
      <c r="E81" s="21"/>
      <c r="F81" s="24">
        <v>4384548</v>
      </c>
      <c r="G81" s="24">
        <v>390133</v>
      </c>
      <c r="H81" s="24"/>
      <c r="I81" s="24">
        <v>800</v>
      </c>
      <c r="J81" s="24">
        <v>1153796</v>
      </c>
      <c r="K81" s="24">
        <v>148430</v>
      </c>
      <c r="L81" s="24">
        <v>700</v>
      </c>
      <c r="M81" s="40"/>
      <c r="N81" s="16"/>
    </row>
    <row r="82" spans="1:14">
      <c r="A82" s="37"/>
      <c r="B82" s="50" t="s">
        <v>88</v>
      </c>
      <c r="C82" s="51"/>
      <c r="D82" s="40">
        <v>1206800</v>
      </c>
      <c r="E82" s="18"/>
      <c r="F82" s="40">
        <v>500000</v>
      </c>
      <c r="G82" s="40">
        <v>427799</v>
      </c>
      <c r="H82" s="40"/>
      <c r="I82" s="40">
        <v>399573</v>
      </c>
      <c r="J82" s="40">
        <v>524800</v>
      </c>
      <c r="K82" s="40">
        <v>161310</v>
      </c>
      <c r="L82" s="40">
        <v>125500</v>
      </c>
      <c r="M82" s="40"/>
      <c r="N82" s="38"/>
    </row>
    <row r="83" spans="1:14">
      <c r="A83" s="37"/>
      <c r="B83" s="50" t="s">
        <v>89</v>
      </c>
      <c r="C83" s="51"/>
      <c r="D83" s="40">
        <v>1621968</v>
      </c>
      <c r="E83" s="18">
        <v>877700</v>
      </c>
      <c r="F83" s="40"/>
      <c r="G83" s="40">
        <v>3857155</v>
      </c>
      <c r="H83" s="40"/>
      <c r="I83" s="40">
        <v>2518716</v>
      </c>
      <c r="J83" s="40">
        <v>2575267</v>
      </c>
      <c r="K83" s="40">
        <v>1914482</v>
      </c>
      <c r="L83" s="40">
        <v>1268000</v>
      </c>
      <c r="M83" s="40"/>
      <c r="N83" s="38"/>
    </row>
    <row r="84" spans="1:14">
      <c r="A84" s="37"/>
      <c r="B84" s="50" t="s">
        <v>90</v>
      </c>
      <c r="C84" s="51"/>
      <c r="D84" s="40"/>
      <c r="E84" s="18"/>
      <c r="F84" s="40">
        <v>381</v>
      </c>
      <c r="G84" s="40">
        <v>41774</v>
      </c>
      <c r="H84" s="40">
        <v>39900</v>
      </c>
      <c r="I84" s="40">
        <v>11574</v>
      </c>
      <c r="J84" s="40">
        <v>5564</v>
      </c>
      <c r="K84" s="40">
        <v>9780</v>
      </c>
      <c r="L84" s="40">
        <v>600</v>
      </c>
      <c r="M84" s="40"/>
      <c r="N84" s="38"/>
    </row>
    <row r="85" spans="1:14" ht="15.75">
      <c r="A85" s="58">
        <v>3</v>
      </c>
      <c r="B85" s="59" t="s">
        <v>91</v>
      </c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</row>
    <row r="86" spans="1:14">
      <c r="A86" s="32" t="s">
        <v>92</v>
      </c>
      <c r="B86" s="34" t="s">
        <v>93</v>
      </c>
      <c r="C86" s="35"/>
      <c r="D86" s="35"/>
      <c r="E86" s="35"/>
      <c r="F86" s="35"/>
      <c r="G86" s="35"/>
      <c r="H86" s="35"/>
      <c r="I86" s="35"/>
      <c r="J86" s="35"/>
      <c r="K86" s="35"/>
      <c r="L86" s="36"/>
      <c r="M86" s="35"/>
      <c r="N86" s="35"/>
    </row>
    <row r="87" spans="1:14">
      <c r="A87" s="9"/>
      <c r="B87" s="34" t="s">
        <v>40</v>
      </c>
      <c r="C87" s="43" t="s">
        <v>41</v>
      </c>
      <c r="D87" s="39"/>
      <c r="E87" s="40"/>
      <c r="F87" s="35"/>
      <c r="G87" s="40"/>
      <c r="H87" s="40"/>
      <c r="I87" s="40"/>
      <c r="J87" s="40"/>
      <c r="K87" s="40"/>
      <c r="L87" s="40"/>
      <c r="M87" s="38"/>
      <c r="N87" s="38"/>
    </row>
    <row r="88" spans="1:14">
      <c r="A88" s="32" t="s">
        <v>94</v>
      </c>
      <c r="B88" s="34" t="s">
        <v>95</v>
      </c>
      <c r="C88" s="43"/>
      <c r="D88" s="40">
        <v>4850445</v>
      </c>
      <c r="E88" s="40">
        <v>800760</v>
      </c>
      <c r="F88" s="40">
        <v>8746851</v>
      </c>
      <c r="G88" s="40">
        <v>9137613</v>
      </c>
      <c r="H88" s="40">
        <v>15739732</v>
      </c>
      <c r="I88" s="40">
        <v>7645900</v>
      </c>
      <c r="J88" s="40">
        <v>5382353</v>
      </c>
      <c r="K88" s="40">
        <v>13069652</v>
      </c>
      <c r="L88" s="40">
        <v>5749000</v>
      </c>
      <c r="M88" s="40">
        <f>SUM(D88:L88)</f>
        <v>71122306</v>
      </c>
      <c r="N88" s="40">
        <v>749325400</v>
      </c>
    </row>
    <row r="89" spans="1:14">
      <c r="A89" s="9"/>
      <c r="B89" s="45" t="s">
        <v>96</v>
      </c>
      <c r="C89" s="35"/>
      <c r="D89" s="24">
        <v>3271205</v>
      </c>
      <c r="E89" s="24">
        <v>367437</v>
      </c>
      <c r="F89" s="24">
        <v>6090030</v>
      </c>
      <c r="G89" s="24">
        <v>5286016</v>
      </c>
      <c r="H89" s="24">
        <v>7312852</v>
      </c>
      <c r="I89" s="24">
        <v>5085400</v>
      </c>
      <c r="J89" s="24">
        <v>3745167</v>
      </c>
      <c r="K89" s="24">
        <v>11167475</v>
      </c>
      <c r="L89" s="24">
        <v>3391000</v>
      </c>
      <c r="M89" s="24">
        <f t="shared" ref="M89:M113" si="1">SUM(D89:L89)</f>
        <v>45716582</v>
      </c>
      <c r="N89" s="24">
        <v>534284800</v>
      </c>
    </row>
    <row r="90" spans="1:14">
      <c r="A90" s="9" t="s">
        <v>97</v>
      </c>
      <c r="B90" s="45" t="s">
        <v>98</v>
      </c>
      <c r="C90" s="35"/>
      <c r="D90" s="24">
        <v>1298985</v>
      </c>
      <c r="E90" s="24">
        <v>428993</v>
      </c>
      <c r="F90" s="24">
        <v>2316095</v>
      </c>
      <c r="G90" s="24">
        <v>3279973</v>
      </c>
      <c r="H90" s="24">
        <v>7791686</v>
      </c>
      <c r="I90" s="24">
        <v>2005900</v>
      </c>
      <c r="J90" s="24">
        <v>1280038</v>
      </c>
      <c r="K90" s="24">
        <v>1456870</v>
      </c>
      <c r="L90" s="24">
        <v>1765100</v>
      </c>
      <c r="M90" s="24">
        <f t="shared" si="1"/>
        <v>21623640</v>
      </c>
      <c r="N90" s="24">
        <v>200849200</v>
      </c>
    </row>
    <row r="91" spans="1:14">
      <c r="A91" s="9"/>
      <c r="B91" s="45" t="s">
        <v>99</v>
      </c>
      <c r="C91" s="35"/>
      <c r="D91" s="24">
        <v>280255</v>
      </c>
      <c r="E91" s="24">
        <v>4330</v>
      </c>
      <c r="F91" s="24">
        <v>340726</v>
      </c>
      <c r="G91" s="24">
        <v>571624</v>
      </c>
      <c r="H91" s="24">
        <v>635194</v>
      </c>
      <c r="I91" s="24">
        <v>554600</v>
      </c>
      <c r="J91" s="24">
        <v>357148</v>
      </c>
      <c r="K91" s="24">
        <v>445307</v>
      </c>
      <c r="L91" s="24">
        <v>592900</v>
      </c>
      <c r="M91" s="24">
        <f t="shared" si="1"/>
        <v>3782084</v>
      </c>
      <c r="N91" s="24">
        <v>14191400</v>
      </c>
    </row>
    <row r="92" spans="1:14">
      <c r="A92" s="32" t="s">
        <v>100</v>
      </c>
      <c r="B92" s="34" t="s">
        <v>101</v>
      </c>
      <c r="C92" s="43"/>
      <c r="D92" s="40">
        <v>417922</v>
      </c>
      <c r="E92" s="40">
        <v>67489</v>
      </c>
      <c r="F92" s="40">
        <v>728847</v>
      </c>
      <c r="G92" s="40">
        <v>412080</v>
      </c>
      <c r="H92" s="40">
        <v>655592</v>
      </c>
      <c r="I92" s="40">
        <v>134000</v>
      </c>
      <c r="J92" s="40">
        <v>135451</v>
      </c>
      <c r="K92" s="40">
        <v>194189</v>
      </c>
      <c r="L92" s="40">
        <v>87900</v>
      </c>
      <c r="M92" s="40">
        <f t="shared" si="1"/>
        <v>2833470</v>
      </c>
      <c r="N92" s="40">
        <v>26800400</v>
      </c>
    </row>
    <row r="93" spans="1:14">
      <c r="A93" s="9"/>
      <c r="B93" s="45" t="s">
        <v>102</v>
      </c>
      <c r="C93" s="35"/>
      <c r="D93" s="24">
        <v>65844</v>
      </c>
      <c r="E93" s="24">
        <v>4047</v>
      </c>
      <c r="F93" s="24">
        <v>178078</v>
      </c>
      <c r="G93" s="24">
        <v>77291</v>
      </c>
      <c r="H93" s="24">
        <v>104514</v>
      </c>
      <c r="I93" s="24">
        <v>44900</v>
      </c>
      <c r="J93" s="24">
        <v>19090</v>
      </c>
      <c r="K93" s="24">
        <v>48047</v>
      </c>
      <c r="L93" s="24">
        <v>2900</v>
      </c>
      <c r="M93" s="24">
        <f t="shared" si="1"/>
        <v>544711</v>
      </c>
      <c r="N93" s="24">
        <v>2764700</v>
      </c>
    </row>
    <row r="94" spans="1:14">
      <c r="A94" s="9"/>
      <c r="B94" s="45" t="s">
        <v>103</v>
      </c>
      <c r="C94" s="35"/>
      <c r="D94" s="24">
        <v>295035</v>
      </c>
      <c r="E94" s="24">
        <v>62666</v>
      </c>
      <c r="F94" s="24">
        <v>468536</v>
      </c>
      <c r="G94" s="24">
        <v>285470</v>
      </c>
      <c r="H94" s="24">
        <v>506463</v>
      </c>
      <c r="I94" s="24">
        <v>72600</v>
      </c>
      <c r="J94" s="24">
        <v>113655</v>
      </c>
      <c r="K94" s="24">
        <v>129736</v>
      </c>
      <c r="L94" s="24">
        <v>58100</v>
      </c>
      <c r="M94" s="24">
        <f t="shared" si="1"/>
        <v>1992261</v>
      </c>
      <c r="N94" s="24">
        <v>21292700</v>
      </c>
    </row>
    <row r="95" spans="1:14">
      <c r="A95" s="9"/>
      <c r="B95" s="45" t="s">
        <v>104</v>
      </c>
      <c r="C95" s="35"/>
      <c r="D95" s="24">
        <f>18143+38900</f>
        <v>57043</v>
      </c>
      <c r="E95" s="24">
        <v>776</v>
      </c>
      <c r="F95" s="24">
        <f>21209+61024</f>
        <v>82233</v>
      </c>
      <c r="G95" s="24">
        <f>26694+22625</f>
        <v>49319</v>
      </c>
      <c r="H95" s="24">
        <f>11335+33280</f>
        <v>44615</v>
      </c>
      <c r="I95" s="24">
        <v>16500</v>
      </c>
      <c r="J95" s="24">
        <f>J92-J93-J94</f>
        <v>2706</v>
      </c>
      <c r="K95" s="24">
        <f>9+16397</f>
        <v>16406</v>
      </c>
      <c r="L95" s="24">
        <v>26900</v>
      </c>
      <c r="M95" s="24">
        <f t="shared" si="1"/>
        <v>296498</v>
      </c>
      <c r="N95" s="24">
        <f>1318400+1424600</f>
        <v>2743000</v>
      </c>
    </row>
    <row r="96" spans="1:14">
      <c r="A96" s="32" t="s">
        <v>105</v>
      </c>
      <c r="B96" s="34" t="s">
        <v>106</v>
      </c>
      <c r="C96" s="43"/>
      <c r="D96" s="40">
        <v>2137034</v>
      </c>
      <c r="E96" s="40">
        <v>1779227</v>
      </c>
      <c r="F96" s="40">
        <v>3902000</v>
      </c>
      <c r="G96" s="40">
        <v>4325369</v>
      </c>
      <c r="H96" s="40">
        <v>7431450</v>
      </c>
      <c r="I96" s="40">
        <v>4383600</v>
      </c>
      <c r="J96" s="40">
        <v>6824130</v>
      </c>
      <c r="K96" s="40">
        <v>7702680</v>
      </c>
      <c r="L96" s="40">
        <v>5051600</v>
      </c>
      <c r="M96" s="40">
        <f t="shared" si="1"/>
        <v>43537090</v>
      </c>
      <c r="N96" s="40">
        <v>224263900</v>
      </c>
    </row>
    <row r="97" spans="1:14">
      <c r="A97" s="9"/>
      <c r="B97" s="45" t="s">
        <v>107</v>
      </c>
      <c r="C97" s="35"/>
      <c r="D97" s="24">
        <v>860161</v>
      </c>
      <c r="E97" s="24">
        <v>160334</v>
      </c>
      <c r="F97" s="24">
        <v>1556000</v>
      </c>
      <c r="G97" s="24">
        <v>482490</v>
      </c>
      <c r="H97" s="24">
        <v>983408</v>
      </c>
      <c r="I97" s="24">
        <v>1941100</v>
      </c>
      <c r="J97" s="24">
        <v>2471120</v>
      </c>
      <c r="K97" s="24">
        <v>1738190</v>
      </c>
      <c r="L97" s="24">
        <v>3407500</v>
      </c>
      <c r="M97" s="24">
        <f t="shared" si="1"/>
        <v>13600303</v>
      </c>
      <c r="N97" s="24">
        <v>132950200</v>
      </c>
    </row>
    <row r="98" spans="1:14">
      <c r="A98" s="9"/>
      <c r="B98" s="45" t="s">
        <v>108</v>
      </c>
      <c r="C98" s="35"/>
      <c r="D98" s="24">
        <v>1276873</v>
      </c>
      <c r="E98" s="24">
        <v>1615883</v>
      </c>
      <c r="F98" s="24">
        <v>2303000</v>
      </c>
      <c r="G98" s="24">
        <v>3842879</v>
      </c>
      <c r="H98" s="24">
        <v>6448042</v>
      </c>
      <c r="I98" s="24">
        <v>2442500</v>
      </c>
      <c r="J98" s="24">
        <v>4094660</v>
      </c>
      <c r="K98" s="24">
        <v>5964490</v>
      </c>
      <c r="L98" s="24">
        <v>1644100</v>
      </c>
      <c r="M98" s="24">
        <f t="shared" si="1"/>
        <v>29632427</v>
      </c>
      <c r="N98" s="24">
        <v>91313700</v>
      </c>
    </row>
    <row r="99" spans="1:14">
      <c r="A99" s="9"/>
      <c r="B99" s="45" t="s">
        <v>109</v>
      </c>
      <c r="C99" s="35"/>
      <c r="D99" s="24"/>
      <c r="E99" s="24">
        <v>3010</v>
      </c>
      <c r="F99" s="36"/>
      <c r="G99" s="24"/>
      <c r="H99" s="24"/>
      <c r="I99" s="24"/>
      <c r="J99" s="24">
        <v>258340</v>
      </c>
      <c r="K99" s="24"/>
      <c r="L99" s="40"/>
      <c r="M99" s="40"/>
      <c r="N99" s="24"/>
    </row>
    <row r="100" spans="1:14">
      <c r="A100" s="32" t="s">
        <v>110</v>
      </c>
      <c r="B100" s="34" t="s">
        <v>111</v>
      </c>
      <c r="C100" s="35"/>
      <c r="D100" s="35"/>
      <c r="E100" s="35"/>
      <c r="F100" s="35"/>
      <c r="G100" s="35"/>
      <c r="H100" s="35"/>
      <c r="I100" s="35"/>
      <c r="J100" s="35"/>
      <c r="K100" s="35"/>
      <c r="L100" s="36"/>
      <c r="M100" s="40"/>
      <c r="N100" s="24"/>
    </row>
    <row r="101" spans="1:14">
      <c r="A101" s="9"/>
      <c r="B101" s="34" t="s">
        <v>40</v>
      </c>
      <c r="C101" s="43" t="s">
        <v>41</v>
      </c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</row>
    <row r="102" spans="1:14">
      <c r="A102" s="32" t="s">
        <v>112</v>
      </c>
      <c r="B102" s="34" t="s">
        <v>95</v>
      </c>
      <c r="C102" s="43"/>
      <c r="D102" s="40">
        <v>3860585</v>
      </c>
      <c r="E102" s="40">
        <v>621745</v>
      </c>
      <c r="F102" s="40">
        <v>6852656</v>
      </c>
      <c r="G102" s="40">
        <v>7032746</v>
      </c>
      <c r="H102" s="40">
        <v>11704055</v>
      </c>
      <c r="I102" s="40">
        <v>5930000</v>
      </c>
      <c r="J102" s="40">
        <v>4141452</v>
      </c>
      <c r="K102" s="40">
        <v>10571318</v>
      </c>
      <c r="L102" s="40">
        <v>4411700</v>
      </c>
      <c r="M102" s="40">
        <f t="shared" si="1"/>
        <v>55126257</v>
      </c>
      <c r="N102" s="40">
        <v>587792700</v>
      </c>
    </row>
    <row r="103" spans="1:14">
      <c r="A103" s="9"/>
      <c r="B103" s="45" t="s">
        <v>96</v>
      </c>
      <c r="C103" s="35"/>
      <c r="D103" s="24">
        <v>2770481</v>
      </c>
      <c r="E103" s="24">
        <v>304638</v>
      </c>
      <c r="F103" s="24">
        <v>5044112</v>
      </c>
      <c r="G103" s="24">
        <v>4387381</v>
      </c>
      <c r="H103" s="24">
        <v>6092488</v>
      </c>
      <c r="I103" s="24">
        <v>4148700</v>
      </c>
      <c r="J103" s="24">
        <v>3032319</v>
      </c>
      <c r="K103" s="24">
        <v>9221969</v>
      </c>
      <c r="L103" s="24">
        <v>2816000</v>
      </c>
      <c r="M103" s="24">
        <f t="shared" si="1"/>
        <v>37818088</v>
      </c>
      <c r="N103" s="24">
        <v>433870100</v>
      </c>
    </row>
    <row r="104" spans="1:14">
      <c r="A104" s="9"/>
      <c r="B104" s="45" t="s">
        <v>98</v>
      </c>
      <c r="C104" s="35"/>
      <c r="D104" s="24">
        <v>900127</v>
      </c>
      <c r="E104" s="24">
        <v>314172</v>
      </c>
      <c r="F104" s="24">
        <v>1591022</v>
      </c>
      <c r="G104" s="24">
        <v>2257861</v>
      </c>
      <c r="H104" s="24">
        <v>5180981</v>
      </c>
      <c r="I104" s="24">
        <v>1405300</v>
      </c>
      <c r="J104" s="24">
        <v>881125</v>
      </c>
      <c r="K104" s="24">
        <v>1003593</v>
      </c>
      <c r="L104" s="24">
        <v>1193800</v>
      </c>
      <c r="M104" s="24">
        <f t="shared" si="1"/>
        <v>14727981</v>
      </c>
      <c r="N104" s="24">
        <v>144862500</v>
      </c>
    </row>
    <row r="105" spans="1:14">
      <c r="A105" s="9"/>
      <c r="B105" s="45" t="s">
        <v>99</v>
      </c>
      <c r="C105" s="35"/>
      <c r="D105" s="24">
        <v>189977</v>
      </c>
      <c r="E105" s="24">
        <v>2935</v>
      </c>
      <c r="F105" s="24">
        <v>217522</v>
      </c>
      <c r="G105" s="24">
        <v>387504</v>
      </c>
      <c r="H105" s="24">
        <v>430586</v>
      </c>
      <c r="I105" s="24">
        <v>376000</v>
      </c>
      <c r="J105" s="24">
        <v>228008</v>
      </c>
      <c r="K105" s="24">
        <v>345756</v>
      </c>
      <c r="L105" s="24">
        <v>401900</v>
      </c>
      <c r="M105" s="24">
        <f t="shared" si="1"/>
        <v>2580188</v>
      </c>
      <c r="N105" s="24">
        <v>9060100</v>
      </c>
    </row>
    <row r="106" spans="1:14">
      <c r="A106" s="32" t="s">
        <v>113</v>
      </c>
      <c r="B106" s="34" t="s">
        <v>101</v>
      </c>
      <c r="C106" s="43"/>
      <c r="D106" s="40">
        <v>319969</v>
      </c>
      <c r="E106" s="40">
        <v>51057</v>
      </c>
      <c r="F106" s="40">
        <v>558308</v>
      </c>
      <c r="G106" s="40">
        <v>321334</v>
      </c>
      <c r="H106" s="40">
        <v>505081</v>
      </c>
      <c r="I106" s="40">
        <v>104800</v>
      </c>
      <c r="J106" s="40">
        <v>104600</v>
      </c>
      <c r="K106" s="40">
        <v>151772</v>
      </c>
      <c r="L106" s="40">
        <v>67400</v>
      </c>
      <c r="M106" s="40">
        <f t="shared" si="1"/>
        <v>2184321</v>
      </c>
      <c r="N106" s="40">
        <v>21136000</v>
      </c>
    </row>
    <row r="107" spans="1:14">
      <c r="A107" s="9"/>
      <c r="B107" s="45" t="s">
        <v>102</v>
      </c>
      <c r="C107" s="35"/>
      <c r="D107" s="24">
        <v>53722</v>
      </c>
      <c r="E107" s="24">
        <v>3302</v>
      </c>
      <c r="F107" s="24">
        <v>145298</v>
      </c>
      <c r="G107" s="24">
        <v>63064</v>
      </c>
      <c r="H107" s="24">
        <v>85276</v>
      </c>
      <c r="I107" s="24">
        <v>36700</v>
      </c>
      <c r="J107" s="24">
        <v>15580</v>
      </c>
      <c r="K107" s="24">
        <v>39203</v>
      </c>
      <c r="L107" s="24">
        <v>2400</v>
      </c>
      <c r="M107" s="24">
        <f t="shared" si="1"/>
        <v>444545</v>
      </c>
      <c r="N107" s="24">
        <v>2380100</v>
      </c>
    </row>
    <row r="108" spans="1:14">
      <c r="A108" s="9"/>
      <c r="B108" s="45" t="s">
        <v>103</v>
      </c>
      <c r="C108" s="35"/>
      <c r="D108" s="24">
        <v>221838</v>
      </c>
      <c r="E108" s="24">
        <v>46605</v>
      </c>
      <c r="F108" s="24">
        <v>348828</v>
      </c>
      <c r="G108" s="24">
        <v>220236</v>
      </c>
      <c r="H108" s="24">
        <v>384978</v>
      </c>
      <c r="I108" s="24">
        <v>55100</v>
      </c>
      <c r="J108" s="24">
        <v>86900</v>
      </c>
      <c r="K108" s="24">
        <v>99625</v>
      </c>
      <c r="L108" s="24">
        <v>43900</v>
      </c>
      <c r="M108" s="24">
        <f t="shared" si="1"/>
        <v>1508010</v>
      </c>
      <c r="N108" s="24">
        <v>16604100</v>
      </c>
    </row>
    <row r="109" spans="1:14">
      <c r="A109" s="9"/>
      <c r="B109" s="45" t="s">
        <v>104</v>
      </c>
      <c r="C109" s="35"/>
      <c r="D109" s="24">
        <f>13719+30690</f>
        <v>44409</v>
      </c>
      <c r="E109" s="24">
        <v>1150</v>
      </c>
      <c r="F109" s="24">
        <f>16037+48145</f>
        <v>64182</v>
      </c>
      <c r="G109" s="24">
        <f>20185+17850</f>
        <v>38035</v>
      </c>
      <c r="H109" s="24">
        <f>8574+26256</f>
        <v>34830</v>
      </c>
      <c r="I109" s="24">
        <v>13000</v>
      </c>
      <c r="J109" s="24">
        <f>J106-J107-J108</f>
        <v>2120</v>
      </c>
      <c r="K109" s="24">
        <f>6.73+12936</f>
        <v>12942.73</v>
      </c>
      <c r="L109" s="24">
        <v>21100</v>
      </c>
      <c r="M109" s="24">
        <f t="shared" si="1"/>
        <v>231768.73</v>
      </c>
      <c r="N109" s="24">
        <f>998000+1153800</f>
        <v>2151800</v>
      </c>
    </row>
    <row r="110" spans="1:14">
      <c r="A110" s="32" t="s">
        <v>114</v>
      </c>
      <c r="B110" s="34" t="s">
        <v>106</v>
      </c>
      <c r="C110" s="43"/>
      <c r="D110" s="40">
        <v>1605740</v>
      </c>
      <c r="E110" s="40">
        <v>1319584</v>
      </c>
      <c r="F110" s="40">
        <v>2891000</v>
      </c>
      <c r="G110" s="40">
        <v>3194095</v>
      </c>
      <c r="H110" s="40">
        <v>5601002</v>
      </c>
      <c r="I110" s="40">
        <v>3273600</v>
      </c>
      <c r="J110" s="40">
        <v>5129990</v>
      </c>
      <c r="K110" s="40">
        <v>5683730</v>
      </c>
      <c r="L110" s="40">
        <v>3799800</v>
      </c>
      <c r="M110" s="40">
        <f t="shared" si="1"/>
        <v>32498541</v>
      </c>
      <c r="N110" s="40">
        <v>168036000</v>
      </c>
    </row>
    <row r="111" spans="1:14">
      <c r="A111" s="9"/>
      <c r="B111" s="45" t="s">
        <v>107</v>
      </c>
      <c r="C111" s="35"/>
      <c r="D111" s="24">
        <v>630469</v>
      </c>
      <c r="E111" s="24">
        <v>29558</v>
      </c>
      <c r="F111" s="24">
        <v>1121000</v>
      </c>
      <c r="G111" s="24">
        <v>345471</v>
      </c>
      <c r="H111" s="24">
        <v>704823</v>
      </c>
      <c r="I111" s="24">
        <v>1386700</v>
      </c>
      <c r="J111" s="24">
        <v>1792820</v>
      </c>
      <c r="K111" s="24">
        <v>1247910</v>
      </c>
      <c r="L111" s="24">
        <v>2626800</v>
      </c>
      <c r="M111" s="24">
        <f t="shared" si="1"/>
        <v>9885551</v>
      </c>
      <c r="N111" s="24">
        <v>103393400</v>
      </c>
    </row>
    <row r="112" spans="1:14">
      <c r="A112" s="9"/>
      <c r="B112" s="45" t="s">
        <v>108</v>
      </c>
      <c r="C112" s="35"/>
      <c r="D112" s="24">
        <v>975271</v>
      </c>
      <c r="E112" s="24">
        <f>1286022+1858</f>
        <v>1287880</v>
      </c>
      <c r="F112" s="24">
        <v>1739000</v>
      </c>
      <c r="G112" s="24">
        <v>2848624</v>
      </c>
      <c r="H112" s="24">
        <v>4896179</v>
      </c>
      <c r="I112" s="24">
        <v>1886900</v>
      </c>
      <c r="J112" s="24">
        <v>3153080</v>
      </c>
      <c r="K112" s="24">
        <v>4435820</v>
      </c>
      <c r="L112" s="24">
        <v>1173000</v>
      </c>
      <c r="M112" s="24">
        <f t="shared" si="1"/>
        <v>22395754</v>
      </c>
      <c r="N112" s="24">
        <v>64642600</v>
      </c>
    </row>
    <row r="113" spans="1:14">
      <c r="A113" s="9"/>
      <c r="B113" s="45" t="s">
        <v>109</v>
      </c>
      <c r="C113" s="35"/>
      <c r="D113" s="24"/>
      <c r="E113" s="24">
        <v>2146</v>
      </c>
      <c r="F113" s="36"/>
      <c r="G113" s="24"/>
      <c r="H113" s="24"/>
      <c r="I113" s="24"/>
      <c r="J113" s="24">
        <v>184090</v>
      </c>
      <c r="K113" s="24"/>
      <c r="L113" s="24"/>
      <c r="M113" s="24">
        <f t="shared" si="1"/>
        <v>186236</v>
      </c>
      <c r="N113" s="24"/>
    </row>
    <row r="114" spans="1:14" ht="15.75">
      <c r="A114" s="60">
        <v>4</v>
      </c>
      <c r="B114" s="59" t="s">
        <v>115</v>
      </c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</row>
    <row r="115" spans="1:14">
      <c r="A115" s="32" t="s">
        <v>116</v>
      </c>
      <c r="B115" s="46" t="s">
        <v>117</v>
      </c>
      <c r="C115" s="35"/>
      <c r="D115" s="35"/>
      <c r="E115" s="35"/>
      <c r="F115" s="35"/>
      <c r="G115" s="35"/>
      <c r="H115" s="35"/>
      <c r="I115" s="35"/>
      <c r="J115" s="35"/>
      <c r="K115" s="35"/>
      <c r="L115" s="36"/>
      <c r="M115" s="35"/>
      <c r="N115" s="35"/>
    </row>
    <row r="116" spans="1:14">
      <c r="A116" s="9"/>
      <c r="B116" s="34" t="s">
        <v>118</v>
      </c>
      <c r="C116" s="43" t="s">
        <v>41</v>
      </c>
      <c r="D116" s="40">
        <v>21478120</v>
      </c>
      <c r="E116" s="40">
        <v>43220733</v>
      </c>
      <c r="F116" s="40">
        <v>43523105</v>
      </c>
      <c r="G116" s="40">
        <v>116335365</v>
      </c>
      <c r="H116" s="40">
        <v>24543500</v>
      </c>
      <c r="I116" s="40">
        <v>14936100</v>
      </c>
      <c r="J116" s="40">
        <v>38664000</v>
      </c>
      <c r="K116" s="40">
        <v>15819691</v>
      </c>
      <c r="L116" s="40">
        <v>4201900</v>
      </c>
      <c r="M116" s="40">
        <f>SUM(D116:L116)</f>
        <v>322722514</v>
      </c>
      <c r="N116" s="40">
        <v>4627733100</v>
      </c>
    </row>
    <row r="117" spans="1:14">
      <c r="A117" s="32" t="s">
        <v>119</v>
      </c>
      <c r="B117" s="34" t="s">
        <v>120</v>
      </c>
      <c r="C117" s="35"/>
      <c r="D117" s="36"/>
      <c r="E117" s="24"/>
      <c r="F117" s="36"/>
      <c r="G117" s="24"/>
      <c r="H117" s="24"/>
      <c r="I117" s="24"/>
      <c r="J117" s="40"/>
      <c r="K117" s="40"/>
      <c r="L117" s="40"/>
      <c r="M117" s="24"/>
      <c r="N117" s="40"/>
    </row>
    <row r="118" spans="1:14">
      <c r="A118" s="9"/>
      <c r="B118" s="45" t="s">
        <v>121</v>
      </c>
      <c r="C118" s="35"/>
      <c r="D118" s="24">
        <v>3900235</v>
      </c>
      <c r="E118" s="24"/>
      <c r="F118" s="24">
        <v>3002145</v>
      </c>
      <c r="G118" s="24">
        <v>104551385</v>
      </c>
      <c r="H118" s="24">
        <v>2414000</v>
      </c>
      <c r="I118" s="24">
        <v>1837400</v>
      </c>
      <c r="J118" s="24">
        <v>11519000</v>
      </c>
      <c r="K118" s="24">
        <v>3491861</v>
      </c>
      <c r="L118" s="24">
        <v>761000</v>
      </c>
      <c r="M118" s="24"/>
      <c r="N118" s="24">
        <v>757374500</v>
      </c>
    </row>
    <row r="119" spans="1:14">
      <c r="A119" s="9"/>
      <c r="B119" s="45" t="s">
        <v>122</v>
      </c>
      <c r="C119" s="35"/>
      <c r="D119" s="24">
        <v>7338328</v>
      </c>
      <c r="E119" s="24"/>
      <c r="F119" s="24">
        <v>30867638</v>
      </c>
      <c r="G119" s="24">
        <v>10297405</v>
      </c>
      <c r="H119" s="24">
        <v>21328900</v>
      </c>
      <c r="I119" s="24">
        <v>10782800</v>
      </c>
      <c r="J119" s="24">
        <v>15945000</v>
      </c>
      <c r="K119" s="24">
        <v>11898581</v>
      </c>
      <c r="L119" s="24">
        <v>3182300</v>
      </c>
      <c r="M119" s="24"/>
      <c r="N119" s="24">
        <v>1727416500</v>
      </c>
    </row>
    <row r="120" spans="1:14">
      <c r="A120" s="9"/>
      <c r="B120" s="45" t="s">
        <v>123</v>
      </c>
      <c r="C120" s="35"/>
      <c r="D120" s="24">
        <v>10239557</v>
      </c>
      <c r="E120" s="36"/>
      <c r="F120" s="24">
        <v>9653322</v>
      </c>
      <c r="G120" s="24">
        <v>1486575</v>
      </c>
      <c r="H120" s="24">
        <v>800600</v>
      </c>
      <c r="I120" s="24">
        <v>2315900</v>
      </c>
      <c r="J120" s="24">
        <v>11200000</v>
      </c>
      <c r="K120" s="24">
        <v>429248</v>
      </c>
      <c r="L120" s="24">
        <v>258600</v>
      </c>
      <c r="M120" s="24"/>
      <c r="N120" s="24">
        <v>2142942100</v>
      </c>
    </row>
    <row r="121" spans="1:14">
      <c r="A121" s="32" t="s">
        <v>124</v>
      </c>
      <c r="B121" s="34" t="s">
        <v>125</v>
      </c>
      <c r="C121" s="35"/>
      <c r="D121" s="36"/>
      <c r="E121" s="36"/>
      <c r="F121" s="36"/>
      <c r="G121" s="24"/>
      <c r="H121" s="24"/>
      <c r="I121" s="24"/>
      <c r="J121" s="24"/>
      <c r="K121" s="24"/>
      <c r="L121" s="24"/>
      <c r="M121" s="24"/>
      <c r="N121" s="24"/>
    </row>
    <row r="122" spans="1:14">
      <c r="A122" s="9"/>
      <c r="B122" s="45" t="s">
        <v>126</v>
      </c>
      <c r="C122" s="35"/>
      <c r="D122" s="24">
        <v>955527</v>
      </c>
      <c r="E122" s="24">
        <v>413147</v>
      </c>
      <c r="F122" s="24">
        <v>2739725</v>
      </c>
      <c r="G122" s="24">
        <v>163108</v>
      </c>
      <c r="H122" s="24">
        <v>1413900</v>
      </c>
      <c r="I122" s="24">
        <v>275200</v>
      </c>
      <c r="J122" s="24">
        <v>611000</v>
      </c>
      <c r="K122" s="24">
        <f>74973+572543</f>
        <v>647516</v>
      </c>
      <c r="L122" s="24">
        <v>290700</v>
      </c>
      <c r="M122" s="24">
        <f t="shared" ref="M122:M148" si="2">SUM(D122:L122)</f>
        <v>7509823</v>
      </c>
      <c r="N122" s="24">
        <v>350379600</v>
      </c>
    </row>
    <row r="123" spans="1:14">
      <c r="A123" s="9"/>
      <c r="B123" s="45" t="s">
        <v>127</v>
      </c>
      <c r="C123" s="35"/>
      <c r="D123" s="24">
        <v>19478474</v>
      </c>
      <c r="E123" s="24">
        <v>37264158</v>
      </c>
      <c r="F123" s="24">
        <v>37692941</v>
      </c>
      <c r="G123" s="24">
        <v>115602146</v>
      </c>
      <c r="H123" s="24">
        <v>21101600</v>
      </c>
      <c r="I123" s="24">
        <v>13154500</v>
      </c>
      <c r="J123" s="24">
        <v>37055000</v>
      </c>
      <c r="K123" s="24">
        <f>K116-K122-K124-K125</f>
        <v>12151978</v>
      </c>
      <c r="L123" s="24">
        <v>3276200</v>
      </c>
      <c r="M123" s="24">
        <f t="shared" si="2"/>
        <v>296776997</v>
      </c>
      <c r="N123" s="24">
        <v>4063949700</v>
      </c>
    </row>
    <row r="124" spans="1:14">
      <c r="A124" s="9"/>
      <c r="B124" s="45" t="s">
        <v>128</v>
      </c>
      <c r="C124" s="35"/>
      <c r="D124" s="24">
        <v>795484</v>
      </c>
      <c r="E124" s="24">
        <v>5107415</v>
      </c>
      <c r="F124" s="24">
        <v>2798578</v>
      </c>
      <c r="G124" s="24">
        <v>435578</v>
      </c>
      <c r="H124" s="24">
        <v>1889200</v>
      </c>
      <c r="I124" s="24">
        <v>1382900</v>
      </c>
      <c r="J124" s="24">
        <v>696000</v>
      </c>
      <c r="K124" s="24">
        <v>2872329</v>
      </c>
      <c r="L124" s="24">
        <v>543800</v>
      </c>
      <c r="M124" s="24">
        <f t="shared" si="2"/>
        <v>16521284</v>
      </c>
      <c r="N124" s="24">
        <v>190936500</v>
      </c>
    </row>
    <row r="125" spans="1:14">
      <c r="A125" s="9"/>
      <c r="B125" s="45" t="s">
        <v>129</v>
      </c>
      <c r="C125" s="35"/>
      <c r="D125" s="24">
        <v>248635</v>
      </c>
      <c r="E125" s="24">
        <v>279133</v>
      </c>
      <c r="F125" s="24">
        <v>291862</v>
      </c>
      <c r="G125" s="24">
        <v>134533</v>
      </c>
      <c r="H125" s="24">
        <v>138800</v>
      </c>
      <c r="I125" s="24">
        <v>123500</v>
      </c>
      <c r="J125" s="24"/>
      <c r="K125" s="24">
        <f>106069+41799</f>
        <v>147868</v>
      </c>
      <c r="L125" s="24">
        <v>91200</v>
      </c>
      <c r="M125" s="24">
        <f t="shared" si="2"/>
        <v>1455531</v>
      </c>
      <c r="N125" s="24">
        <v>22467300</v>
      </c>
    </row>
    <row r="126" spans="1:14">
      <c r="A126" s="32" t="s">
        <v>130</v>
      </c>
      <c r="B126" s="46" t="s">
        <v>131</v>
      </c>
      <c r="C126" s="35"/>
      <c r="D126" s="16"/>
      <c r="E126" s="16"/>
      <c r="F126" s="16"/>
      <c r="G126" s="16"/>
      <c r="H126" s="16"/>
      <c r="I126" s="16"/>
      <c r="J126" s="16"/>
      <c r="K126" s="16"/>
      <c r="L126" s="24"/>
      <c r="M126" s="24"/>
      <c r="N126" s="40"/>
    </row>
    <row r="127" spans="1:14">
      <c r="A127" s="9"/>
      <c r="B127" s="34" t="s">
        <v>118</v>
      </c>
      <c r="C127" s="43" t="s">
        <v>41</v>
      </c>
      <c r="D127" s="40">
        <v>16506093</v>
      </c>
      <c r="E127" s="40">
        <v>36027402</v>
      </c>
      <c r="F127" s="40">
        <v>37215354</v>
      </c>
      <c r="G127" s="40">
        <v>85252090</v>
      </c>
      <c r="H127" s="40">
        <v>21839400</v>
      </c>
      <c r="I127" s="40">
        <v>11095100</v>
      </c>
      <c r="J127" s="40">
        <v>34012900</v>
      </c>
      <c r="K127" s="40">
        <v>14648024</v>
      </c>
      <c r="L127" s="40">
        <v>3440400</v>
      </c>
      <c r="M127" s="40">
        <f t="shared" si="2"/>
        <v>260036763</v>
      </c>
      <c r="N127" s="40">
        <v>3436868400</v>
      </c>
    </row>
    <row r="128" spans="1:14">
      <c r="A128" s="32" t="s">
        <v>132</v>
      </c>
      <c r="B128" s="34" t="s">
        <v>120</v>
      </c>
      <c r="C128" s="35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16"/>
    </row>
    <row r="129" spans="1:14">
      <c r="A129" s="9"/>
      <c r="B129" s="45" t="s">
        <v>121</v>
      </c>
      <c r="C129" s="35"/>
      <c r="D129" s="24">
        <v>3027154</v>
      </c>
      <c r="E129" s="24">
        <v>9767656</v>
      </c>
      <c r="F129" s="24">
        <v>2381008</v>
      </c>
      <c r="G129" s="24">
        <v>74693624</v>
      </c>
      <c r="H129" s="24">
        <v>2147800</v>
      </c>
      <c r="I129" s="24">
        <v>1562000</v>
      </c>
      <c r="J129" s="24">
        <v>10053500</v>
      </c>
      <c r="K129" s="24">
        <v>4956855</v>
      </c>
      <c r="L129" s="24">
        <v>595900</v>
      </c>
      <c r="M129" s="24">
        <f t="shared" si="2"/>
        <v>109185497</v>
      </c>
      <c r="N129" s="24">
        <v>630806800</v>
      </c>
    </row>
    <row r="130" spans="1:14">
      <c r="A130" s="9"/>
      <c r="B130" s="45" t="s">
        <v>122</v>
      </c>
      <c r="C130" s="35"/>
      <c r="D130" s="24">
        <v>5727490</v>
      </c>
      <c r="E130" s="24">
        <v>16403075</v>
      </c>
      <c r="F130" s="24">
        <v>26070054</v>
      </c>
      <c r="G130" s="24">
        <v>9117524</v>
      </c>
      <c r="H130" s="24">
        <v>18979200</v>
      </c>
      <c r="I130" s="24">
        <v>7724700</v>
      </c>
      <c r="J130" s="24">
        <v>13283400</v>
      </c>
      <c r="K130" s="24">
        <v>9356975</v>
      </c>
      <c r="L130" s="24">
        <v>2619300</v>
      </c>
      <c r="M130" s="24">
        <f t="shared" si="2"/>
        <v>109281718</v>
      </c>
      <c r="N130" s="24">
        <v>1319688200</v>
      </c>
    </row>
    <row r="131" spans="1:14">
      <c r="A131" s="9"/>
      <c r="B131" s="45" t="s">
        <v>123</v>
      </c>
      <c r="C131" s="35"/>
      <c r="D131" s="24">
        <v>7751449</v>
      </c>
      <c r="E131" s="24">
        <v>9856670</v>
      </c>
      <c r="F131" s="24">
        <v>8764292</v>
      </c>
      <c r="G131" s="24">
        <v>1440942</v>
      </c>
      <c r="H131" s="24">
        <v>712400</v>
      </c>
      <c r="I131" s="24">
        <v>1808400</v>
      </c>
      <c r="J131" s="24">
        <v>10676000</v>
      </c>
      <c r="K131" s="24">
        <v>334194</v>
      </c>
      <c r="L131" s="24">
        <v>225200</v>
      </c>
      <c r="M131" s="24">
        <f t="shared" si="2"/>
        <v>41569547</v>
      </c>
      <c r="N131" s="24">
        <v>1486373400</v>
      </c>
    </row>
    <row r="132" spans="1:14">
      <c r="A132" s="32" t="s">
        <v>133</v>
      </c>
      <c r="B132" s="34" t="s">
        <v>125</v>
      </c>
      <c r="C132" s="35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</row>
    <row r="133" spans="1:14">
      <c r="A133" s="9"/>
      <c r="B133" s="45" t="s">
        <v>126</v>
      </c>
      <c r="C133" s="35"/>
      <c r="D133" s="24">
        <v>694258</v>
      </c>
      <c r="E133" s="24">
        <v>338839</v>
      </c>
      <c r="F133" s="24">
        <v>2492549</v>
      </c>
      <c r="G133" s="24">
        <v>101716</v>
      </c>
      <c r="H133" s="24">
        <v>1317100</v>
      </c>
      <c r="I133" s="24">
        <v>227100</v>
      </c>
      <c r="J133" s="24">
        <v>475600</v>
      </c>
      <c r="K133" s="24">
        <f>68253+560902</f>
        <v>629155</v>
      </c>
      <c r="L133" s="24">
        <v>241200</v>
      </c>
      <c r="M133" s="24">
        <f t="shared" si="2"/>
        <v>6517517</v>
      </c>
      <c r="N133" s="24">
        <v>267708300</v>
      </c>
    </row>
    <row r="134" spans="1:14">
      <c r="A134" s="9"/>
      <c r="B134" s="45" t="s">
        <v>127</v>
      </c>
      <c r="C134" s="35"/>
      <c r="D134" s="24">
        <v>14932938</v>
      </c>
      <c r="E134" s="24">
        <v>31509265</v>
      </c>
      <c r="F134" s="24">
        <v>32250153</v>
      </c>
      <c r="G134" s="24">
        <v>84734846</v>
      </c>
      <c r="H134" s="24">
        <v>18611200</v>
      </c>
      <c r="I134" s="24">
        <v>9699800</v>
      </c>
      <c r="J134" s="24">
        <v>32910900</v>
      </c>
      <c r="K134" s="24">
        <f>K127-K136-K133-K135</f>
        <v>11216063</v>
      </c>
      <c r="L134" s="24">
        <v>2689300</v>
      </c>
      <c r="M134" s="24">
        <f t="shared" si="2"/>
        <v>238554465</v>
      </c>
      <c r="N134" s="24">
        <v>2982824000</v>
      </c>
    </row>
    <row r="135" spans="1:14">
      <c r="A135" s="9"/>
      <c r="B135" s="45" t="s">
        <v>128</v>
      </c>
      <c r="C135" s="35"/>
      <c r="D135" s="24">
        <v>652034</v>
      </c>
      <c r="E135" s="24">
        <v>3828690</v>
      </c>
      <c r="F135" s="24">
        <v>2191467</v>
      </c>
      <c r="G135" s="24">
        <v>308922</v>
      </c>
      <c r="H135" s="24">
        <v>1793500</v>
      </c>
      <c r="I135" s="24">
        <v>1065100</v>
      </c>
      <c r="J135" s="24">
        <v>626500</v>
      </c>
      <c r="K135" s="24">
        <v>2671266</v>
      </c>
      <c r="L135" s="24">
        <v>425800</v>
      </c>
      <c r="M135" s="24">
        <f t="shared" si="2"/>
        <v>13563279</v>
      </c>
      <c r="N135" s="24">
        <v>165929600</v>
      </c>
    </row>
    <row r="136" spans="1:14">
      <c r="A136" s="9"/>
      <c r="B136" s="45" t="s">
        <v>129</v>
      </c>
      <c r="C136" s="35"/>
      <c r="D136" s="24">
        <v>226863</v>
      </c>
      <c r="E136" s="24">
        <v>350608</v>
      </c>
      <c r="F136" s="24">
        <v>281186</v>
      </c>
      <c r="G136" s="24">
        <v>106606</v>
      </c>
      <c r="H136" s="24">
        <v>117600</v>
      </c>
      <c r="I136" s="24">
        <v>103100</v>
      </c>
      <c r="J136" s="24"/>
      <c r="K136" s="24">
        <f>89741+41799</f>
        <v>131540</v>
      </c>
      <c r="L136" s="24">
        <v>84100</v>
      </c>
      <c r="M136" s="24">
        <f t="shared" si="2"/>
        <v>1401603</v>
      </c>
      <c r="N136" s="24">
        <v>20406400</v>
      </c>
    </row>
    <row r="137" spans="1:14">
      <c r="A137" s="32" t="s">
        <v>134</v>
      </c>
      <c r="B137" s="46" t="s">
        <v>135</v>
      </c>
      <c r="C137" s="35"/>
      <c r="D137" s="16"/>
      <c r="E137" s="16"/>
      <c r="F137" s="16"/>
      <c r="G137" s="16"/>
      <c r="H137" s="16"/>
      <c r="I137" s="16"/>
      <c r="J137" s="16"/>
      <c r="K137" s="16"/>
      <c r="L137" s="24"/>
      <c r="M137" s="24"/>
      <c r="N137" s="16"/>
    </row>
    <row r="138" spans="1:14">
      <c r="A138" s="9"/>
      <c r="B138" s="34" t="s">
        <v>118</v>
      </c>
      <c r="C138" s="43" t="s">
        <v>41</v>
      </c>
      <c r="D138" s="40">
        <v>6001484</v>
      </c>
      <c r="E138" s="40">
        <v>16202400</v>
      </c>
      <c r="F138" s="40">
        <v>4228478</v>
      </c>
      <c r="G138" s="40">
        <v>7545292</v>
      </c>
      <c r="H138" s="40">
        <v>12513000</v>
      </c>
      <c r="I138" s="40">
        <v>5456000</v>
      </c>
      <c r="J138" s="40">
        <v>6764100</v>
      </c>
      <c r="K138" s="40">
        <v>3730561</v>
      </c>
      <c r="L138" s="40">
        <v>4163800</v>
      </c>
      <c r="M138" s="40">
        <f t="shared" si="2"/>
        <v>66605115</v>
      </c>
      <c r="N138" s="38">
        <v>720170000</v>
      </c>
    </row>
    <row r="139" spans="1:14">
      <c r="A139" s="9"/>
      <c r="B139" s="34" t="s">
        <v>120</v>
      </c>
      <c r="C139" s="35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16"/>
    </row>
    <row r="140" spans="1:14">
      <c r="A140" s="9"/>
      <c r="B140" s="45" t="s">
        <v>121</v>
      </c>
      <c r="C140" s="35"/>
      <c r="D140" s="24">
        <v>1055676</v>
      </c>
      <c r="E140" s="24">
        <v>2563100</v>
      </c>
      <c r="F140" s="24">
        <v>196234</v>
      </c>
      <c r="G140" s="24">
        <v>1304062</v>
      </c>
      <c r="H140" s="24">
        <v>69000</v>
      </c>
      <c r="I140" s="24">
        <v>61300</v>
      </c>
      <c r="J140" s="24">
        <v>722705</v>
      </c>
      <c r="K140" s="24">
        <v>422979</v>
      </c>
      <c r="L140" s="24"/>
      <c r="M140" s="24">
        <f t="shared" si="2"/>
        <v>6395056</v>
      </c>
      <c r="N140" s="24">
        <v>98918000</v>
      </c>
    </row>
    <row r="141" spans="1:14">
      <c r="A141" s="9"/>
      <c r="B141" s="45" t="s">
        <v>122</v>
      </c>
      <c r="C141" s="35"/>
      <c r="D141" s="24">
        <v>4945808</v>
      </c>
      <c r="E141" s="24">
        <v>13368800</v>
      </c>
      <c r="F141" s="24">
        <v>3979499</v>
      </c>
      <c r="G141" s="24">
        <v>6241230</v>
      </c>
      <c r="H141" s="24">
        <v>12444000</v>
      </c>
      <c r="I141" s="24">
        <v>5394700</v>
      </c>
      <c r="J141" s="24">
        <v>5570984</v>
      </c>
      <c r="K141" s="24">
        <v>3282362</v>
      </c>
      <c r="L141" s="24">
        <v>111600</v>
      </c>
      <c r="M141" s="24">
        <f t="shared" si="2"/>
        <v>55338983</v>
      </c>
      <c r="N141" s="24">
        <v>596136000</v>
      </c>
    </row>
    <row r="142" spans="1:14">
      <c r="A142" s="9"/>
      <c r="B142" s="45" t="s">
        <v>123</v>
      </c>
      <c r="C142" s="35"/>
      <c r="D142" s="24"/>
      <c r="E142" s="24">
        <v>270500</v>
      </c>
      <c r="F142" s="24">
        <v>52745</v>
      </c>
      <c r="G142" s="24"/>
      <c r="H142" s="24"/>
      <c r="I142" s="24"/>
      <c r="J142" s="24">
        <v>470411</v>
      </c>
      <c r="K142" s="24">
        <v>25220</v>
      </c>
      <c r="L142" s="24">
        <v>1471000</v>
      </c>
      <c r="M142" s="24">
        <f t="shared" si="2"/>
        <v>2289876</v>
      </c>
      <c r="N142" s="24">
        <v>25116000</v>
      </c>
    </row>
    <row r="143" spans="1:14">
      <c r="A143" s="32" t="s">
        <v>136</v>
      </c>
      <c r="B143" s="46" t="s">
        <v>137</v>
      </c>
      <c r="C143" s="35"/>
      <c r="D143" s="16"/>
      <c r="E143" s="16"/>
      <c r="F143" s="16"/>
      <c r="G143" s="16"/>
      <c r="H143" s="16"/>
      <c r="I143" s="16"/>
      <c r="J143" s="16"/>
      <c r="K143" s="16"/>
      <c r="L143" s="24"/>
      <c r="M143" s="24"/>
      <c r="N143" s="24"/>
    </row>
    <row r="144" spans="1:14">
      <c r="A144" s="9"/>
      <c r="B144" s="34" t="s">
        <v>118</v>
      </c>
      <c r="C144" s="43" t="s">
        <v>41</v>
      </c>
      <c r="D144" s="40">
        <v>4587940</v>
      </c>
      <c r="E144" s="40">
        <v>13031800</v>
      </c>
      <c r="F144" s="40">
        <v>3490571</v>
      </c>
      <c r="G144" s="40">
        <v>6512007</v>
      </c>
      <c r="H144" s="40">
        <v>9956000</v>
      </c>
      <c r="I144" s="40">
        <v>4355400</v>
      </c>
      <c r="J144" s="40">
        <v>5441754</v>
      </c>
      <c r="K144" s="40">
        <v>3042723</v>
      </c>
      <c r="L144" s="40">
        <v>3068600</v>
      </c>
      <c r="M144" s="40">
        <f t="shared" si="2"/>
        <v>53486795</v>
      </c>
      <c r="N144" s="40">
        <v>574438700</v>
      </c>
    </row>
    <row r="145" spans="1:14">
      <c r="A145" s="9"/>
      <c r="B145" s="34" t="s">
        <v>120</v>
      </c>
      <c r="C145" s="35"/>
      <c r="D145" s="45"/>
      <c r="E145" s="24"/>
      <c r="F145" s="24"/>
      <c r="G145" s="24"/>
      <c r="H145" s="24"/>
      <c r="I145" s="24"/>
      <c r="J145" s="24"/>
      <c r="K145" s="24"/>
      <c r="L145" s="24"/>
      <c r="M145" s="24"/>
      <c r="N145" s="24"/>
    </row>
    <row r="146" spans="1:14">
      <c r="A146" s="9"/>
      <c r="B146" s="45" t="s">
        <v>121</v>
      </c>
      <c r="C146" s="35"/>
      <c r="D146" s="24">
        <v>807030</v>
      </c>
      <c r="E146" s="24">
        <v>2061500</v>
      </c>
      <c r="F146" s="24">
        <v>595174</v>
      </c>
      <c r="G146" s="24">
        <v>1125479</v>
      </c>
      <c r="H146" s="24">
        <v>55000</v>
      </c>
      <c r="I146" s="24">
        <v>48900</v>
      </c>
      <c r="J146" s="24">
        <v>581420</v>
      </c>
      <c r="K146" s="24">
        <v>344990</v>
      </c>
      <c r="L146" s="24">
        <v>82600</v>
      </c>
      <c r="M146" s="24">
        <f t="shared" si="2"/>
        <v>5702093</v>
      </c>
      <c r="N146" s="24">
        <v>78901300</v>
      </c>
    </row>
    <row r="147" spans="1:14">
      <c r="A147" s="9"/>
      <c r="B147" s="45" t="s">
        <v>122</v>
      </c>
      <c r="C147" s="35"/>
      <c r="D147" s="24">
        <v>3780910</v>
      </c>
      <c r="E147" s="24">
        <v>8901800</v>
      </c>
      <c r="F147" s="24">
        <v>2766573</v>
      </c>
      <c r="G147" s="24">
        <v>5386528</v>
      </c>
      <c r="H147" s="24">
        <v>9901000</v>
      </c>
      <c r="I147" s="24">
        <v>4306500</v>
      </c>
      <c r="J147" s="24">
        <v>4481886</v>
      </c>
      <c r="K147" s="24">
        <v>2677163</v>
      </c>
      <c r="L147" s="24">
        <v>2976000</v>
      </c>
      <c r="M147" s="24">
        <f t="shared" si="2"/>
        <v>45178360</v>
      </c>
      <c r="N147" s="24">
        <v>475503800</v>
      </c>
    </row>
    <row r="148" spans="1:14">
      <c r="A148" s="9"/>
      <c r="B148" s="45" t="s">
        <v>123</v>
      </c>
      <c r="C148" s="35"/>
      <c r="D148" s="24"/>
      <c r="E148" s="24">
        <v>217600</v>
      </c>
      <c r="F148" s="24">
        <v>128824</v>
      </c>
      <c r="G148" s="24"/>
      <c r="H148" s="24"/>
      <c r="I148" s="24"/>
      <c r="J148" s="24">
        <v>378448</v>
      </c>
      <c r="K148" s="24">
        <v>20570</v>
      </c>
      <c r="L148" s="24">
        <v>1079700</v>
      </c>
      <c r="M148" s="24">
        <f t="shared" si="2"/>
        <v>1825142</v>
      </c>
      <c r="N148" s="24">
        <v>20033600</v>
      </c>
    </row>
    <row r="149" spans="1:14" ht="15.75">
      <c r="A149" s="32">
        <v>5</v>
      </c>
      <c r="B149" s="4" t="s">
        <v>138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</row>
    <row r="150" spans="1:14">
      <c r="A150" s="32" t="s">
        <v>139</v>
      </c>
      <c r="B150" s="46" t="s">
        <v>140</v>
      </c>
      <c r="C150" s="35"/>
      <c r="D150" s="35"/>
      <c r="E150" s="35"/>
      <c r="F150" s="35"/>
      <c r="G150" s="35"/>
      <c r="H150" s="35"/>
      <c r="I150" s="35"/>
      <c r="J150" s="35"/>
      <c r="K150" s="35"/>
      <c r="L150" s="36"/>
      <c r="M150" s="35"/>
      <c r="N150" s="35"/>
    </row>
    <row r="151" spans="1:14">
      <c r="A151" s="9"/>
      <c r="B151" s="46" t="s">
        <v>40</v>
      </c>
      <c r="C151" s="43" t="s">
        <v>41</v>
      </c>
      <c r="D151" s="40">
        <v>12500000</v>
      </c>
      <c r="E151" s="40">
        <v>26434635</v>
      </c>
      <c r="F151" s="40">
        <v>13738116</v>
      </c>
      <c r="G151" s="40">
        <v>11548493</v>
      </c>
      <c r="H151" s="40">
        <v>16626000</v>
      </c>
      <c r="I151" s="40">
        <v>8652000</v>
      </c>
      <c r="J151" s="40">
        <v>19908000</v>
      </c>
      <c r="K151" s="40">
        <v>17885913</v>
      </c>
      <c r="L151" s="40">
        <v>6004600</v>
      </c>
      <c r="M151" s="40">
        <f>SUM(D151:L151)</f>
        <v>133297757</v>
      </c>
      <c r="N151" s="18">
        <v>989300000</v>
      </c>
    </row>
    <row r="152" spans="1:14">
      <c r="A152" s="32" t="s">
        <v>141</v>
      </c>
      <c r="B152" s="46" t="s">
        <v>142</v>
      </c>
      <c r="C152" s="35"/>
      <c r="D152" s="16"/>
      <c r="E152" s="16"/>
      <c r="F152" s="16"/>
      <c r="G152" s="16"/>
      <c r="H152" s="16"/>
      <c r="I152" s="16"/>
      <c r="J152" s="16"/>
      <c r="K152" s="16"/>
      <c r="L152" s="24"/>
      <c r="M152" s="40"/>
      <c r="N152" s="24"/>
    </row>
    <row r="153" spans="1:14">
      <c r="A153" s="32"/>
      <c r="B153" s="61" t="s">
        <v>143</v>
      </c>
      <c r="C153" s="35"/>
      <c r="D153" s="24">
        <v>11345840</v>
      </c>
      <c r="E153" s="24">
        <v>17271174</v>
      </c>
      <c r="F153" s="24">
        <v>12244479</v>
      </c>
      <c r="G153" s="24">
        <v>8810346</v>
      </c>
      <c r="H153" s="24">
        <v>12513000</v>
      </c>
      <c r="I153" s="24">
        <v>5451000</v>
      </c>
      <c r="J153" s="24">
        <v>15515000</v>
      </c>
      <c r="K153" s="24">
        <v>15964471</v>
      </c>
      <c r="L153" s="24">
        <v>4244700</v>
      </c>
      <c r="M153" s="24">
        <f>SUM(D153:L153)</f>
        <v>103360010</v>
      </c>
      <c r="N153" s="24"/>
    </row>
    <row r="154" spans="1:14">
      <c r="A154" s="9"/>
      <c r="B154" s="61" t="s">
        <v>144</v>
      </c>
      <c r="C154" s="35"/>
      <c r="D154" s="24">
        <v>383832</v>
      </c>
      <c r="E154" s="24"/>
      <c r="F154" s="24">
        <v>437342</v>
      </c>
      <c r="G154" s="24">
        <v>2067180</v>
      </c>
      <c r="H154" s="24">
        <v>1807000</v>
      </c>
      <c r="I154" s="24">
        <v>1559000</v>
      </c>
      <c r="J154" s="24">
        <v>2419000</v>
      </c>
      <c r="K154" s="24">
        <v>339102</v>
      </c>
      <c r="L154" s="24">
        <v>563700</v>
      </c>
      <c r="M154" s="40"/>
      <c r="N154" s="24"/>
    </row>
    <row r="155" spans="1:14">
      <c r="A155" s="9"/>
      <c r="B155" s="61" t="s">
        <v>145</v>
      </c>
      <c r="C155" s="35"/>
      <c r="D155" s="24">
        <v>342666</v>
      </c>
      <c r="E155" s="24"/>
      <c r="F155" s="24">
        <v>216086</v>
      </c>
      <c r="G155" s="24">
        <v>116640</v>
      </c>
      <c r="H155" s="24">
        <v>308000</v>
      </c>
      <c r="I155" s="24">
        <v>303000</v>
      </c>
      <c r="J155" s="24">
        <v>409000</v>
      </c>
      <c r="K155" s="24">
        <v>158420</v>
      </c>
      <c r="L155" s="24">
        <v>141100</v>
      </c>
      <c r="M155" s="40"/>
      <c r="N155" s="24"/>
    </row>
    <row r="156" spans="1:14">
      <c r="A156" s="9"/>
      <c r="B156" s="61" t="s">
        <v>146</v>
      </c>
      <c r="C156" s="35"/>
      <c r="D156" s="24">
        <v>410524</v>
      </c>
      <c r="E156" s="24"/>
      <c r="F156" s="24">
        <v>5905</v>
      </c>
      <c r="G156" s="24">
        <v>150130</v>
      </c>
      <c r="H156" s="24">
        <v>1564000</v>
      </c>
      <c r="I156" s="24">
        <v>1082000</v>
      </c>
      <c r="J156" s="24">
        <v>911000</v>
      </c>
      <c r="K156" s="24">
        <v>1351235</v>
      </c>
      <c r="L156" s="24">
        <v>776800</v>
      </c>
      <c r="M156" s="40"/>
      <c r="N156" s="24"/>
    </row>
    <row r="157" spans="1:14">
      <c r="A157" s="32"/>
      <c r="B157" s="61" t="s">
        <v>147</v>
      </c>
      <c r="C157" s="35"/>
      <c r="D157" s="24">
        <v>17138</v>
      </c>
      <c r="E157" s="24"/>
      <c r="F157" s="24">
        <v>834304</v>
      </c>
      <c r="G157" s="24">
        <v>404197</v>
      </c>
      <c r="H157" s="24">
        <v>434000</v>
      </c>
      <c r="I157" s="24">
        <v>257000</v>
      </c>
      <c r="J157" s="24">
        <v>654000</v>
      </c>
      <c r="K157" s="24">
        <v>72685</v>
      </c>
      <c r="L157" s="24">
        <v>278300</v>
      </c>
      <c r="M157" s="40"/>
      <c r="N157" s="24"/>
    </row>
    <row r="158" spans="1:14">
      <c r="A158" s="32" t="s">
        <v>148</v>
      </c>
      <c r="B158" s="46" t="s">
        <v>149</v>
      </c>
      <c r="C158" s="35"/>
      <c r="D158" s="16"/>
      <c r="E158" s="16"/>
      <c r="F158" s="16"/>
      <c r="G158" s="16"/>
      <c r="H158" s="16"/>
      <c r="I158" s="16"/>
      <c r="J158" s="16"/>
      <c r="K158" s="16"/>
      <c r="L158" s="24"/>
      <c r="M158" s="40"/>
      <c r="N158" s="24"/>
    </row>
    <row r="159" spans="1:14">
      <c r="A159" s="32" t="s">
        <v>150</v>
      </c>
      <c r="B159" s="46" t="s">
        <v>151</v>
      </c>
      <c r="C159" s="43"/>
      <c r="D159" s="40">
        <v>6264130</v>
      </c>
      <c r="E159" s="40">
        <v>14059833</v>
      </c>
      <c r="F159" s="40">
        <v>9728998</v>
      </c>
      <c r="G159" s="40">
        <v>4976343</v>
      </c>
      <c r="H159" s="40">
        <v>3902000</v>
      </c>
      <c r="I159" s="40">
        <v>3074000</v>
      </c>
      <c r="J159" s="40">
        <v>6218000</v>
      </c>
      <c r="K159" s="40">
        <v>2676212</v>
      </c>
      <c r="L159" s="40">
        <v>1624500</v>
      </c>
      <c r="M159" s="40">
        <f>SUM(D159:L159)</f>
        <v>52524016</v>
      </c>
      <c r="N159" s="40"/>
    </row>
    <row r="160" spans="1:14">
      <c r="A160" s="9"/>
      <c r="B160" s="61" t="s">
        <v>152</v>
      </c>
      <c r="C160" s="35"/>
      <c r="D160" s="24">
        <v>3931000</v>
      </c>
      <c r="E160" s="24"/>
      <c r="F160" s="24">
        <v>4849162</v>
      </c>
      <c r="G160" s="24">
        <v>3082425</v>
      </c>
      <c r="H160" s="24">
        <v>2464000</v>
      </c>
      <c r="I160" s="24">
        <v>2563000</v>
      </c>
      <c r="J160" s="24">
        <v>2918000</v>
      </c>
      <c r="K160" s="24">
        <v>1407551</v>
      </c>
      <c r="L160" s="24">
        <v>908100</v>
      </c>
      <c r="M160" s="40"/>
      <c r="N160" s="24"/>
    </row>
    <row r="161" spans="1:14">
      <c r="A161" s="9"/>
      <c r="B161" s="61" t="s">
        <v>153</v>
      </c>
      <c r="C161" s="35"/>
      <c r="D161" s="24">
        <v>1897850</v>
      </c>
      <c r="E161" s="24"/>
      <c r="F161" s="24">
        <v>3252136</v>
      </c>
      <c r="G161" s="24">
        <v>823970</v>
      </c>
      <c r="H161" s="24">
        <v>923000</v>
      </c>
      <c r="I161" s="24">
        <v>270000</v>
      </c>
      <c r="J161" s="24">
        <v>1454000</v>
      </c>
      <c r="K161" s="24">
        <v>1146428</v>
      </c>
      <c r="L161" s="24">
        <v>96100</v>
      </c>
      <c r="M161" s="40"/>
      <c r="N161" s="24"/>
    </row>
    <row r="162" spans="1:14">
      <c r="A162" s="9"/>
      <c r="B162" s="61" t="s">
        <v>154</v>
      </c>
      <c r="C162" s="35"/>
      <c r="D162" s="24">
        <v>331030</v>
      </c>
      <c r="E162" s="24"/>
      <c r="F162" s="24">
        <v>1627700</v>
      </c>
      <c r="G162" s="24">
        <v>1069948</v>
      </c>
      <c r="H162" s="24">
        <v>442000</v>
      </c>
      <c r="I162" s="24">
        <v>176000</v>
      </c>
      <c r="J162" s="24">
        <v>844000</v>
      </c>
      <c r="K162" s="24">
        <v>59672</v>
      </c>
      <c r="L162" s="24">
        <v>18500</v>
      </c>
      <c r="M162" s="40"/>
      <c r="N162" s="24"/>
    </row>
    <row r="163" spans="1:14">
      <c r="A163" s="9"/>
      <c r="B163" s="61" t="s">
        <v>155</v>
      </c>
      <c r="C163" s="35"/>
      <c r="D163" s="24">
        <v>104250</v>
      </c>
      <c r="E163" s="24"/>
      <c r="F163" s="24" t="s">
        <v>156</v>
      </c>
      <c r="G163" s="24"/>
      <c r="H163" s="24">
        <v>73000</v>
      </c>
      <c r="I163" s="24">
        <v>65000</v>
      </c>
      <c r="J163" s="24">
        <v>1002000</v>
      </c>
      <c r="K163" s="24">
        <v>62561</v>
      </c>
      <c r="L163" s="24">
        <v>601800</v>
      </c>
      <c r="M163" s="40"/>
      <c r="N163" s="24"/>
    </row>
    <row r="164" spans="1:14">
      <c r="A164" s="32" t="s">
        <v>157</v>
      </c>
      <c r="B164" s="46" t="s">
        <v>158</v>
      </c>
      <c r="C164" s="43"/>
      <c r="D164" s="40">
        <v>4335870</v>
      </c>
      <c r="E164" s="40">
        <v>9432434</v>
      </c>
      <c r="F164" s="40">
        <v>2909497</v>
      </c>
      <c r="G164" s="40">
        <v>6090150</v>
      </c>
      <c r="H164" s="40">
        <v>12602000</v>
      </c>
      <c r="I164" s="40">
        <v>2632000</v>
      </c>
      <c r="J164" s="40">
        <v>13280000</v>
      </c>
      <c r="K164" s="40">
        <v>14818284</v>
      </c>
      <c r="L164" s="40">
        <v>3341900</v>
      </c>
      <c r="M164" s="40">
        <f>SUM(D164:L164)</f>
        <v>69442135</v>
      </c>
      <c r="N164" s="40"/>
    </row>
    <row r="165" spans="1:14">
      <c r="A165" s="9"/>
      <c r="B165" s="61" t="s">
        <v>159</v>
      </c>
      <c r="C165" s="35"/>
      <c r="D165" s="24">
        <v>2935870</v>
      </c>
      <c r="E165" s="24"/>
      <c r="F165" s="24">
        <v>1249320</v>
      </c>
      <c r="G165" s="24">
        <v>2850400</v>
      </c>
      <c r="H165" s="24">
        <v>3873000</v>
      </c>
      <c r="I165" s="24">
        <v>1308000</v>
      </c>
      <c r="J165" s="24">
        <v>8627000</v>
      </c>
      <c r="K165" s="24">
        <v>8261507</v>
      </c>
      <c r="L165" s="24">
        <v>1454000</v>
      </c>
      <c r="M165" s="40"/>
      <c r="N165" s="24"/>
    </row>
    <row r="166" spans="1:14">
      <c r="A166" s="9"/>
      <c r="B166" s="62" t="s">
        <v>160</v>
      </c>
      <c r="C166" s="35"/>
      <c r="D166" s="24">
        <v>1400000</v>
      </c>
      <c r="E166" s="24"/>
      <c r="F166" s="24">
        <v>1660177</v>
      </c>
      <c r="G166" s="24">
        <v>3239750</v>
      </c>
      <c r="H166" s="24">
        <v>8729000</v>
      </c>
      <c r="I166" s="24">
        <v>1324000</v>
      </c>
      <c r="J166" s="24">
        <v>4653000</v>
      </c>
      <c r="K166" s="24">
        <v>6556777</v>
      </c>
      <c r="L166" s="24">
        <v>1887900</v>
      </c>
      <c r="M166" s="40"/>
      <c r="N166" s="24"/>
    </row>
    <row r="167" spans="1:14">
      <c r="A167" s="32" t="s">
        <v>161</v>
      </c>
      <c r="B167" s="46" t="s">
        <v>162</v>
      </c>
      <c r="C167" s="43"/>
      <c r="D167" s="40">
        <v>1900000</v>
      </c>
      <c r="E167" s="40">
        <v>2942368</v>
      </c>
      <c r="F167" s="40">
        <v>945274</v>
      </c>
      <c r="G167" s="40">
        <v>482000</v>
      </c>
      <c r="H167" s="40">
        <v>122000</v>
      </c>
      <c r="I167" s="40">
        <v>2946000</v>
      </c>
      <c r="J167" s="40">
        <v>410000</v>
      </c>
      <c r="K167" s="40">
        <v>339096</v>
      </c>
      <c r="L167" s="40">
        <v>1038200</v>
      </c>
      <c r="M167" s="40"/>
      <c r="N167" s="40"/>
    </row>
    <row r="168" spans="1:14">
      <c r="A168" s="32" t="s">
        <v>163</v>
      </c>
      <c r="B168" s="32" t="s">
        <v>164</v>
      </c>
      <c r="C168" s="43"/>
      <c r="D168" s="40"/>
      <c r="E168" s="40"/>
      <c r="F168" s="40">
        <v>154347</v>
      </c>
      <c r="G168" s="40"/>
      <c r="H168" s="40"/>
      <c r="I168" s="40"/>
      <c r="J168" s="24"/>
      <c r="K168" s="24">
        <v>52321</v>
      </c>
      <c r="L168" s="24"/>
      <c r="M168" s="40"/>
      <c r="N168" s="40"/>
    </row>
    <row r="169" spans="1:14">
      <c r="A169" s="32" t="s">
        <v>165</v>
      </c>
      <c r="B169" s="46" t="s">
        <v>166</v>
      </c>
      <c r="C169" s="35"/>
      <c r="D169" s="16"/>
      <c r="E169" s="16"/>
      <c r="F169" s="16"/>
      <c r="G169" s="16"/>
      <c r="H169" s="16"/>
      <c r="I169" s="16"/>
      <c r="J169" s="16"/>
      <c r="K169" s="16"/>
      <c r="L169" s="24"/>
      <c r="M169" s="40"/>
      <c r="N169" s="24"/>
    </row>
    <row r="170" spans="1:14">
      <c r="A170" s="9"/>
      <c r="B170" s="61" t="s">
        <v>167</v>
      </c>
      <c r="C170" s="35" t="s">
        <v>168</v>
      </c>
      <c r="D170" s="24">
        <v>65</v>
      </c>
      <c r="E170" s="24">
        <v>234</v>
      </c>
      <c r="F170" s="24">
        <v>90</v>
      </c>
      <c r="G170" s="24">
        <v>22</v>
      </c>
      <c r="H170" s="24">
        <v>48</v>
      </c>
      <c r="I170" s="24">
        <v>62</v>
      </c>
      <c r="J170" s="24">
        <v>86</v>
      </c>
      <c r="K170" s="24">
        <v>92</v>
      </c>
      <c r="L170" s="45">
        <v>22</v>
      </c>
      <c r="M170" s="24">
        <f>SUM(D170:L170)</f>
        <v>721</v>
      </c>
      <c r="N170" s="24">
        <v>14522</v>
      </c>
    </row>
    <row r="171" spans="1:14">
      <c r="A171" s="9"/>
      <c r="B171" s="61" t="s">
        <v>169</v>
      </c>
      <c r="C171" s="35" t="s">
        <v>170</v>
      </c>
      <c r="D171" s="13">
        <v>1918.75</v>
      </c>
      <c r="E171" s="13">
        <v>3527.99</v>
      </c>
      <c r="F171" s="13">
        <v>5156.7</v>
      </c>
      <c r="G171" s="13">
        <v>3900.9</v>
      </c>
      <c r="H171" s="13">
        <v>723.3</v>
      </c>
      <c r="I171" s="13">
        <v>8128.85</v>
      </c>
      <c r="J171" s="13">
        <v>1231.73</v>
      </c>
      <c r="K171" s="13">
        <v>1732.59</v>
      </c>
      <c r="L171" s="45">
        <v>616.6</v>
      </c>
      <c r="M171" s="24">
        <f>SUM(D171:L171)</f>
        <v>26937.409999999996</v>
      </c>
      <c r="N171" s="63">
        <v>210521.60000000001</v>
      </c>
    </row>
    <row r="172" spans="1:14">
      <c r="A172" s="9"/>
      <c r="B172" s="61" t="s">
        <v>171</v>
      </c>
      <c r="C172" s="35" t="s">
        <v>170</v>
      </c>
      <c r="D172" s="13">
        <v>456.46</v>
      </c>
      <c r="E172" s="13">
        <v>1059.3510000000001</v>
      </c>
      <c r="F172" s="13">
        <v>512.07000000000005</v>
      </c>
      <c r="G172" s="13">
        <v>30.86</v>
      </c>
      <c r="H172" s="13"/>
      <c r="I172" s="13">
        <v>1741.33</v>
      </c>
      <c r="J172" s="13">
        <v>311.77</v>
      </c>
      <c r="K172" s="13"/>
      <c r="L172" s="45">
        <v>76.2</v>
      </c>
      <c r="M172" s="40"/>
      <c r="N172" s="24"/>
    </row>
    <row r="173" spans="1:14">
      <c r="A173" s="9"/>
      <c r="B173" s="64"/>
      <c r="C173" s="65"/>
      <c r="D173" s="66"/>
      <c r="E173" s="66"/>
      <c r="F173" s="66"/>
      <c r="G173" s="66"/>
      <c r="H173" s="66"/>
      <c r="I173" s="66"/>
      <c r="J173" s="66"/>
      <c r="K173" s="66"/>
      <c r="L173" s="66"/>
      <c r="M173" s="67"/>
      <c r="N173" s="67"/>
    </row>
    <row r="174" spans="1:14" ht="15.75">
      <c r="A174" s="68">
        <v>6</v>
      </c>
      <c r="B174" s="69" t="s">
        <v>172</v>
      </c>
      <c r="C174" s="70"/>
      <c r="D174" s="70"/>
      <c r="E174" s="70"/>
      <c r="F174" s="70"/>
      <c r="G174" s="70"/>
      <c r="H174" s="70"/>
      <c r="I174" s="70"/>
      <c r="J174" s="70"/>
      <c r="K174" s="70"/>
      <c r="L174" s="70"/>
      <c r="M174" s="70"/>
      <c r="N174" s="71"/>
    </row>
    <row r="175" spans="1:14">
      <c r="A175" s="68" t="s">
        <v>173</v>
      </c>
      <c r="B175" s="72" t="s">
        <v>174</v>
      </c>
      <c r="C175" s="65"/>
      <c r="D175" s="65"/>
      <c r="E175" s="65"/>
      <c r="F175" s="65"/>
      <c r="G175" s="65"/>
      <c r="H175" s="65"/>
      <c r="I175" s="65"/>
      <c r="J175" s="65"/>
      <c r="K175" s="65"/>
      <c r="L175" s="73"/>
      <c r="M175" s="65"/>
      <c r="N175" s="65"/>
    </row>
    <row r="176" spans="1:14">
      <c r="A176" s="9"/>
      <c r="B176" s="10" t="s">
        <v>40</v>
      </c>
      <c r="C176" s="74" t="s">
        <v>41</v>
      </c>
      <c r="D176" s="75">
        <v>16054630</v>
      </c>
      <c r="E176" s="75">
        <v>52019000</v>
      </c>
      <c r="F176" s="75">
        <v>21404000</v>
      </c>
      <c r="G176" s="75">
        <v>19706845</v>
      </c>
      <c r="H176" s="75">
        <v>27394000</v>
      </c>
      <c r="I176" s="76">
        <v>12348600</v>
      </c>
      <c r="J176" s="75">
        <v>30581500</v>
      </c>
      <c r="K176" s="75">
        <v>17528000</v>
      </c>
      <c r="L176" s="75">
        <v>7523700</v>
      </c>
      <c r="M176" s="75">
        <f>SUM(D176:L176)</f>
        <v>204560275</v>
      </c>
      <c r="N176" s="75">
        <v>2324942900</v>
      </c>
    </row>
    <row r="177" spans="1:14">
      <c r="A177" s="9"/>
      <c r="B177" s="10" t="s">
        <v>175</v>
      </c>
      <c r="C177" s="16"/>
      <c r="D177" s="75"/>
      <c r="E177" s="75"/>
      <c r="F177" s="75"/>
      <c r="G177" s="75"/>
      <c r="H177" s="75"/>
      <c r="I177" s="76"/>
      <c r="J177" s="75"/>
      <c r="K177" s="75"/>
      <c r="L177" s="75"/>
      <c r="M177" s="77"/>
      <c r="N177" s="77"/>
    </row>
    <row r="178" spans="1:14">
      <c r="A178" s="9"/>
      <c r="B178" s="11" t="s">
        <v>176</v>
      </c>
      <c r="C178" s="16"/>
      <c r="D178" s="77">
        <v>1381494</v>
      </c>
      <c r="E178" s="77">
        <v>6649000</v>
      </c>
      <c r="F178" s="77">
        <v>389000</v>
      </c>
      <c r="G178" s="77">
        <v>1428319</v>
      </c>
      <c r="H178" s="77">
        <v>726000</v>
      </c>
      <c r="I178" s="66">
        <v>524000</v>
      </c>
      <c r="J178" s="77">
        <v>3966400</v>
      </c>
      <c r="K178" s="77">
        <v>948000</v>
      </c>
      <c r="L178" s="77">
        <v>504500</v>
      </c>
      <c r="M178" s="77">
        <f t="shared" ref="M178:M183" si="3">SUM(D178:L178)</f>
        <v>16516713</v>
      </c>
      <c r="N178" s="78">
        <v>282883700</v>
      </c>
    </row>
    <row r="179" spans="1:14">
      <c r="A179" s="9"/>
      <c r="B179" s="11" t="s">
        <v>177</v>
      </c>
      <c r="C179" s="16"/>
      <c r="D179" s="77">
        <v>14536074</v>
      </c>
      <c r="E179" s="77">
        <f>E176-E178-E180</f>
        <v>42597000</v>
      </c>
      <c r="F179" s="77">
        <v>20509000</v>
      </c>
      <c r="G179" s="77">
        <v>18278526</v>
      </c>
      <c r="H179" s="77">
        <v>26668000</v>
      </c>
      <c r="I179" s="66">
        <v>11824600</v>
      </c>
      <c r="J179" s="77">
        <v>26614100</v>
      </c>
      <c r="K179" s="77">
        <v>16580000</v>
      </c>
      <c r="L179" s="77">
        <v>3769700</v>
      </c>
      <c r="M179" s="77">
        <f t="shared" si="3"/>
        <v>181377000</v>
      </c>
      <c r="N179" s="78">
        <v>1974417200</v>
      </c>
    </row>
    <row r="180" spans="1:14">
      <c r="A180" s="9"/>
      <c r="B180" s="11" t="s">
        <v>178</v>
      </c>
      <c r="C180" s="16"/>
      <c r="D180" s="77">
        <v>137062</v>
      </c>
      <c r="E180" s="77">
        <v>2773000</v>
      </c>
      <c r="F180" s="77">
        <v>506000</v>
      </c>
      <c r="G180" s="77"/>
      <c r="H180" s="77"/>
      <c r="I180" s="66"/>
      <c r="J180" s="77">
        <v>1000</v>
      </c>
      <c r="K180" s="77"/>
      <c r="L180" s="75"/>
      <c r="M180" s="77"/>
      <c r="N180" s="78">
        <v>67642000</v>
      </c>
    </row>
    <row r="181" spans="1:14">
      <c r="A181" s="68" t="s">
        <v>179</v>
      </c>
      <c r="B181" s="72" t="s">
        <v>180</v>
      </c>
      <c r="C181" s="65"/>
      <c r="D181" s="73"/>
      <c r="E181" s="73"/>
      <c r="F181" s="73"/>
      <c r="G181" s="73"/>
      <c r="H181" s="73"/>
      <c r="I181" s="73"/>
      <c r="J181" s="73"/>
      <c r="K181" s="73"/>
      <c r="L181" s="73"/>
      <c r="M181" s="77"/>
      <c r="N181" s="78"/>
    </row>
    <row r="182" spans="1:14">
      <c r="A182" s="9"/>
      <c r="B182" s="11" t="s">
        <v>181</v>
      </c>
      <c r="C182" s="65" t="s">
        <v>182</v>
      </c>
      <c r="D182" s="77">
        <v>469022</v>
      </c>
      <c r="E182" s="77">
        <v>903011</v>
      </c>
      <c r="F182" s="77">
        <v>486410</v>
      </c>
      <c r="G182" s="77">
        <v>428200</v>
      </c>
      <c r="H182" s="77">
        <v>528500</v>
      </c>
      <c r="I182" s="77">
        <v>131200</v>
      </c>
      <c r="J182" s="77">
        <v>1155410</v>
      </c>
      <c r="K182" s="77">
        <v>304117</v>
      </c>
      <c r="L182" s="77">
        <v>59200</v>
      </c>
      <c r="M182" s="77">
        <f t="shared" si="3"/>
        <v>4465070</v>
      </c>
      <c r="N182" s="78">
        <v>114529200</v>
      </c>
    </row>
    <row r="183" spans="1:14">
      <c r="A183" s="9"/>
      <c r="B183" s="11" t="s">
        <v>183</v>
      </c>
      <c r="C183" s="65"/>
      <c r="D183" s="77">
        <v>336005</v>
      </c>
      <c r="E183" s="77">
        <v>880722</v>
      </c>
      <c r="F183" s="77">
        <v>475020</v>
      </c>
      <c r="G183" s="77">
        <v>1040358</v>
      </c>
      <c r="H183" s="77">
        <v>175000</v>
      </c>
      <c r="I183" s="77">
        <v>59800</v>
      </c>
      <c r="J183" s="77">
        <v>635793</v>
      </c>
      <c r="K183" s="77">
        <v>121243</v>
      </c>
      <c r="L183" s="77">
        <v>11897</v>
      </c>
      <c r="M183" s="77">
        <f t="shared" si="3"/>
        <v>3735838</v>
      </c>
      <c r="N183" s="78">
        <v>113780400</v>
      </c>
    </row>
    <row r="184" spans="1:14">
      <c r="A184" s="9"/>
      <c r="B184" s="11" t="s">
        <v>184</v>
      </c>
      <c r="C184" s="65"/>
      <c r="D184" s="77"/>
      <c r="E184" s="77"/>
      <c r="F184" s="77"/>
      <c r="G184" s="77"/>
      <c r="H184" s="77"/>
      <c r="I184" s="77"/>
      <c r="J184" s="77"/>
      <c r="K184" s="77"/>
      <c r="L184" s="77"/>
      <c r="M184" s="67"/>
      <c r="N184" s="78"/>
    </row>
    <row r="185" spans="1:14">
      <c r="A185" s="68" t="s">
        <v>185</v>
      </c>
      <c r="B185" s="72" t="s">
        <v>186</v>
      </c>
      <c r="C185" s="65"/>
      <c r="D185" s="65"/>
      <c r="E185" s="65"/>
      <c r="F185" s="65"/>
      <c r="G185" s="65"/>
      <c r="H185" s="65"/>
      <c r="I185" s="65"/>
      <c r="J185" s="65"/>
      <c r="K185" s="65"/>
      <c r="L185" s="73"/>
      <c r="M185" s="67"/>
      <c r="N185" s="67"/>
    </row>
    <row r="186" spans="1:14">
      <c r="A186" s="9"/>
      <c r="B186" s="11" t="s">
        <v>187</v>
      </c>
      <c r="C186" s="16" t="s">
        <v>188</v>
      </c>
      <c r="D186" s="24"/>
      <c r="E186" s="24">
        <v>370</v>
      </c>
      <c r="F186" s="79"/>
      <c r="G186" s="24"/>
      <c r="H186" s="79"/>
      <c r="I186" s="24"/>
      <c r="J186" s="24">
        <v>415</v>
      </c>
      <c r="K186" s="55">
        <v>156</v>
      </c>
      <c r="L186" s="24">
        <v>243</v>
      </c>
      <c r="M186" s="67"/>
      <c r="N186" s="67"/>
    </row>
    <row r="187" spans="1:14">
      <c r="A187" s="9"/>
      <c r="B187" s="11" t="s">
        <v>189</v>
      </c>
      <c r="C187" s="16" t="s">
        <v>190</v>
      </c>
      <c r="D187" s="24"/>
      <c r="E187" s="24">
        <v>9450</v>
      </c>
      <c r="F187" s="24"/>
      <c r="G187" s="24"/>
      <c r="H187" s="77"/>
      <c r="I187" s="24"/>
      <c r="J187" s="24">
        <v>11192</v>
      </c>
      <c r="K187" s="24">
        <v>6250</v>
      </c>
      <c r="L187" s="24">
        <v>2112</v>
      </c>
      <c r="M187" s="67"/>
      <c r="N187" s="67"/>
    </row>
    <row r="188" spans="1:14">
      <c r="A188" s="9"/>
      <c r="B188" s="11" t="s">
        <v>191</v>
      </c>
      <c r="C188" s="16" t="s">
        <v>192</v>
      </c>
      <c r="D188" s="24"/>
      <c r="E188" s="24">
        <v>15150</v>
      </c>
      <c r="F188" s="24"/>
      <c r="G188" s="24"/>
      <c r="H188" s="77"/>
      <c r="I188" s="24"/>
      <c r="J188" s="24">
        <v>20172</v>
      </c>
      <c r="K188" s="24">
        <v>11000</v>
      </c>
      <c r="L188" s="24">
        <v>3350</v>
      </c>
      <c r="M188" s="67"/>
      <c r="N188" s="67"/>
    </row>
    <row r="189" spans="1:14">
      <c r="A189" s="9"/>
      <c r="B189" s="11" t="s">
        <v>193</v>
      </c>
      <c r="C189" s="16" t="s">
        <v>14</v>
      </c>
      <c r="D189" s="24">
        <v>999050</v>
      </c>
      <c r="E189" s="24">
        <v>2166519</v>
      </c>
      <c r="F189" s="24"/>
      <c r="G189" s="24"/>
      <c r="H189" s="77"/>
      <c r="I189" s="24">
        <v>945994</v>
      </c>
      <c r="J189" s="24">
        <v>5228</v>
      </c>
      <c r="K189" s="24">
        <v>2490000</v>
      </c>
      <c r="L189" s="24"/>
      <c r="M189" s="67"/>
      <c r="N189" s="67"/>
    </row>
    <row r="190" spans="1:14">
      <c r="A190" s="52"/>
      <c r="B190" s="80" t="s">
        <v>194</v>
      </c>
      <c r="C190" s="57"/>
      <c r="D190" s="79">
        <v>730490</v>
      </c>
      <c r="E190" s="55">
        <v>317280</v>
      </c>
      <c r="F190" s="79"/>
      <c r="G190" s="55"/>
      <c r="H190" s="79"/>
      <c r="I190" s="55"/>
      <c r="J190" s="55"/>
      <c r="K190" s="55">
        <v>320000</v>
      </c>
      <c r="L190" s="55"/>
      <c r="M190" s="81"/>
      <c r="N190" s="81"/>
    </row>
    <row r="191" spans="1:14">
      <c r="A191" s="9"/>
      <c r="B191" s="11" t="s">
        <v>195</v>
      </c>
      <c r="C191" s="16" t="s">
        <v>196</v>
      </c>
      <c r="D191" s="24"/>
      <c r="E191" s="24"/>
      <c r="F191" s="24"/>
      <c r="G191" s="24"/>
      <c r="H191" s="73"/>
      <c r="I191" s="24"/>
      <c r="J191" s="24"/>
      <c r="K191" s="24">
        <v>4367</v>
      </c>
      <c r="L191" s="24"/>
      <c r="M191" s="67"/>
      <c r="N191" s="67"/>
    </row>
    <row r="192" spans="1:14">
      <c r="A192" s="52"/>
      <c r="B192" s="80" t="s">
        <v>194</v>
      </c>
      <c r="C192" s="57"/>
      <c r="D192" s="55"/>
      <c r="E192" s="55"/>
      <c r="F192" s="79"/>
      <c r="G192" s="55"/>
      <c r="H192" s="55"/>
      <c r="I192" s="55"/>
      <c r="J192" s="55"/>
      <c r="K192" s="55">
        <v>1045</v>
      </c>
      <c r="L192" s="55"/>
      <c r="M192" s="81"/>
      <c r="N192" s="81"/>
    </row>
    <row r="193" spans="1:14">
      <c r="A193" s="9"/>
      <c r="B193" s="11" t="s">
        <v>197</v>
      </c>
      <c r="C193" s="16" t="s">
        <v>198</v>
      </c>
      <c r="D193" s="24"/>
      <c r="E193" s="24">
        <v>235258</v>
      </c>
      <c r="F193" s="24"/>
      <c r="G193" s="24"/>
      <c r="H193" s="77">
        <v>7754</v>
      </c>
      <c r="I193" s="24"/>
      <c r="J193" s="24"/>
      <c r="K193" s="24"/>
      <c r="L193" s="24"/>
      <c r="M193" s="67"/>
      <c r="N193" s="67"/>
    </row>
    <row r="194" spans="1:14">
      <c r="A194" s="52"/>
      <c r="B194" s="80" t="s">
        <v>194</v>
      </c>
      <c r="C194" s="57"/>
      <c r="D194" s="55"/>
      <c r="E194" s="55">
        <v>108215</v>
      </c>
      <c r="F194" s="79"/>
      <c r="G194" s="55"/>
      <c r="H194" s="55"/>
      <c r="I194" s="55"/>
      <c r="J194" s="55"/>
      <c r="K194" s="55"/>
      <c r="L194" s="55"/>
      <c r="M194" s="81"/>
      <c r="N194" s="81"/>
    </row>
    <row r="195" spans="1:14">
      <c r="A195" s="9"/>
      <c r="B195" s="11" t="s">
        <v>199</v>
      </c>
      <c r="C195" s="16" t="s">
        <v>56</v>
      </c>
      <c r="D195" s="36"/>
      <c r="E195" s="63">
        <v>50.5</v>
      </c>
      <c r="F195" s="13"/>
      <c r="G195" s="24"/>
      <c r="H195" s="73">
        <v>51.5</v>
      </c>
      <c r="I195" s="24"/>
      <c r="J195" s="24"/>
      <c r="K195" s="24"/>
      <c r="L195" s="24"/>
      <c r="M195" s="67"/>
      <c r="N195" s="67"/>
    </row>
    <row r="196" spans="1:14">
      <c r="A196" s="68" t="s">
        <v>200</v>
      </c>
      <c r="B196" s="72" t="s">
        <v>201</v>
      </c>
      <c r="C196" s="65"/>
      <c r="D196" s="65"/>
      <c r="E196" s="65"/>
      <c r="F196" s="65"/>
      <c r="G196" s="65"/>
      <c r="H196" s="65"/>
      <c r="I196" s="65"/>
      <c r="J196" s="65"/>
      <c r="K196" s="65"/>
      <c r="L196" s="73"/>
      <c r="M196" s="67"/>
      <c r="N196" s="67"/>
    </row>
    <row r="197" spans="1:14">
      <c r="A197" s="9"/>
      <c r="B197" s="11" t="s">
        <v>202</v>
      </c>
      <c r="C197" s="16" t="s">
        <v>203</v>
      </c>
      <c r="D197" s="82">
        <v>1262350</v>
      </c>
      <c r="E197" s="23">
        <v>1101518</v>
      </c>
      <c r="F197" s="82">
        <v>1345765</v>
      </c>
      <c r="G197" s="11"/>
      <c r="H197" s="82">
        <v>167366</v>
      </c>
      <c r="I197" s="11">
        <v>105500</v>
      </c>
      <c r="J197" s="11">
        <v>1583200</v>
      </c>
      <c r="K197" s="11">
        <v>1487689</v>
      </c>
      <c r="L197" s="24">
        <v>1154300</v>
      </c>
      <c r="M197" s="67"/>
      <c r="N197" s="67"/>
    </row>
    <row r="198" spans="1:14">
      <c r="A198" s="9"/>
      <c r="B198" s="11" t="s">
        <v>204</v>
      </c>
      <c r="C198" s="16"/>
      <c r="D198" s="82">
        <v>124944</v>
      </c>
      <c r="E198" s="23">
        <v>796832</v>
      </c>
      <c r="F198" s="82">
        <v>88970</v>
      </c>
      <c r="G198" s="11"/>
      <c r="H198" s="82">
        <v>28371</v>
      </c>
      <c r="I198" s="11">
        <v>1512</v>
      </c>
      <c r="J198" s="11">
        <v>130753</v>
      </c>
      <c r="K198" s="11">
        <v>56216</v>
      </c>
      <c r="L198" s="24">
        <v>3100</v>
      </c>
      <c r="M198" s="67"/>
      <c r="N198" s="67"/>
    </row>
    <row r="199" spans="1:14" ht="15.75">
      <c r="A199" s="83">
        <v>7</v>
      </c>
      <c r="B199" s="70" t="s">
        <v>205</v>
      </c>
      <c r="C199" s="70"/>
      <c r="D199" s="70"/>
      <c r="E199" s="70"/>
      <c r="F199" s="70"/>
      <c r="G199" s="70"/>
      <c r="H199" s="70"/>
      <c r="I199" s="70"/>
      <c r="J199" s="70"/>
      <c r="K199" s="70"/>
      <c r="L199" s="70"/>
      <c r="M199" s="70"/>
      <c r="N199" s="71"/>
    </row>
    <row r="200" spans="1:14">
      <c r="A200" s="84" t="s">
        <v>206</v>
      </c>
      <c r="B200" s="85" t="s">
        <v>207</v>
      </c>
      <c r="C200" s="74"/>
      <c r="D200" s="65"/>
      <c r="E200" s="65"/>
      <c r="F200" s="74"/>
      <c r="G200" s="86"/>
      <c r="H200" s="86"/>
      <c r="I200" s="65"/>
      <c r="J200" s="65"/>
      <c r="K200" s="65"/>
      <c r="L200" s="73"/>
      <c r="M200" s="65"/>
      <c r="N200" s="65"/>
    </row>
    <row r="201" spans="1:14">
      <c r="A201" s="9"/>
      <c r="B201" s="11" t="s">
        <v>208</v>
      </c>
      <c r="C201" s="16" t="s">
        <v>209</v>
      </c>
      <c r="D201" s="11">
        <v>196</v>
      </c>
      <c r="E201" s="11">
        <v>140</v>
      </c>
      <c r="F201" s="11">
        <v>229</v>
      </c>
      <c r="G201" s="11">
        <v>209</v>
      </c>
      <c r="H201" s="11">
        <v>194</v>
      </c>
      <c r="I201" s="11">
        <v>135</v>
      </c>
      <c r="J201" s="11">
        <v>178</v>
      </c>
      <c r="K201" s="24">
        <v>170</v>
      </c>
      <c r="L201" s="24">
        <v>89</v>
      </c>
      <c r="M201" s="77">
        <f>SUM(D201:L201)</f>
        <v>1540</v>
      </c>
      <c r="N201" s="77">
        <v>13548</v>
      </c>
    </row>
    <row r="202" spans="1:14">
      <c r="A202" s="9"/>
      <c r="B202" s="11" t="s">
        <v>210</v>
      </c>
      <c r="C202" s="16" t="s">
        <v>211</v>
      </c>
      <c r="D202" s="11">
        <v>1730</v>
      </c>
      <c r="E202" s="11">
        <v>1887</v>
      </c>
      <c r="F202" s="11">
        <v>1911</v>
      </c>
      <c r="G202" s="11">
        <v>1799</v>
      </c>
      <c r="H202" s="11">
        <v>2026</v>
      </c>
      <c r="I202" s="11">
        <v>1221</v>
      </c>
      <c r="J202" s="11">
        <v>1514</v>
      </c>
      <c r="K202" s="24">
        <v>1710</v>
      </c>
      <c r="L202" s="24">
        <v>824</v>
      </c>
      <c r="M202" s="77">
        <f>SUM(D202:L202)</f>
        <v>14622</v>
      </c>
      <c r="N202" s="77">
        <v>122000</v>
      </c>
    </row>
    <row r="203" spans="1:14">
      <c r="A203" s="9"/>
      <c r="B203" s="11" t="s">
        <v>212</v>
      </c>
      <c r="C203" s="16" t="s">
        <v>213</v>
      </c>
      <c r="D203" s="11">
        <v>3468</v>
      </c>
      <c r="E203" s="11">
        <v>3362</v>
      </c>
      <c r="F203" s="11">
        <v>3021</v>
      </c>
      <c r="G203" s="11">
        <v>2329</v>
      </c>
      <c r="H203" s="11">
        <v>2315</v>
      </c>
      <c r="I203" s="11">
        <v>1643</v>
      </c>
      <c r="J203" s="11">
        <v>2169</v>
      </c>
      <c r="K203" s="24">
        <v>2329</v>
      </c>
      <c r="L203" s="24">
        <v>1188</v>
      </c>
      <c r="M203" s="77">
        <f>SUM(D203:L203)</f>
        <v>21824</v>
      </c>
      <c r="N203" s="77">
        <v>188200</v>
      </c>
    </row>
    <row r="204" spans="1:14">
      <c r="A204" s="9"/>
      <c r="B204" s="11" t="s">
        <v>214</v>
      </c>
      <c r="C204" s="16" t="s">
        <v>215</v>
      </c>
      <c r="D204" s="11">
        <v>49041</v>
      </c>
      <c r="E204" s="11">
        <v>47484</v>
      </c>
      <c r="F204" s="11">
        <v>52235</v>
      </c>
      <c r="G204" s="11">
        <v>45974</v>
      </c>
      <c r="H204" s="11">
        <v>53500</v>
      </c>
      <c r="I204" s="11">
        <v>27636</v>
      </c>
      <c r="J204" s="11">
        <v>41919</v>
      </c>
      <c r="K204" s="24">
        <v>48236</v>
      </c>
      <c r="L204" s="24">
        <v>20668</v>
      </c>
      <c r="M204" s="77">
        <f>SUM(D204:L204)</f>
        <v>386693</v>
      </c>
      <c r="N204" s="77">
        <v>3551100</v>
      </c>
    </row>
    <row r="205" spans="1:14">
      <c r="A205" s="84" t="s">
        <v>216</v>
      </c>
      <c r="B205" s="68" t="s">
        <v>217</v>
      </c>
      <c r="C205" s="65"/>
      <c r="D205" s="11"/>
      <c r="E205" s="11"/>
      <c r="F205" s="11"/>
      <c r="G205" s="11"/>
      <c r="H205" s="11"/>
      <c r="I205" s="11"/>
      <c r="J205" s="11"/>
      <c r="K205" s="24"/>
      <c r="L205" s="24"/>
      <c r="M205" s="77"/>
      <c r="N205" s="67"/>
    </row>
    <row r="206" spans="1:14">
      <c r="A206" s="9"/>
      <c r="B206" s="11" t="s">
        <v>208</v>
      </c>
      <c r="C206" s="16" t="s">
        <v>209</v>
      </c>
      <c r="D206" s="11">
        <v>399</v>
      </c>
      <c r="E206" s="11">
        <v>177</v>
      </c>
      <c r="F206" s="11">
        <v>538</v>
      </c>
      <c r="G206" s="11">
        <v>443</v>
      </c>
      <c r="H206" s="11">
        <v>441</v>
      </c>
      <c r="I206" s="11">
        <v>306</v>
      </c>
      <c r="J206" s="11">
        <v>325</v>
      </c>
      <c r="K206" s="24">
        <v>431</v>
      </c>
      <c r="L206" s="24">
        <v>230</v>
      </c>
      <c r="M206" s="77">
        <f>SUM(D206:L206)</f>
        <v>3290</v>
      </c>
      <c r="N206" s="77">
        <v>28916</v>
      </c>
    </row>
    <row r="207" spans="1:14">
      <c r="A207" s="9"/>
      <c r="B207" s="11" t="s">
        <v>210</v>
      </c>
      <c r="C207" s="16" t="s">
        <v>211</v>
      </c>
      <c r="D207" s="11">
        <v>6859</v>
      </c>
      <c r="E207" s="11">
        <v>4168</v>
      </c>
      <c r="F207" s="11">
        <v>8819</v>
      </c>
      <c r="G207" s="11">
        <v>7197</v>
      </c>
      <c r="H207" s="11">
        <v>8717</v>
      </c>
      <c r="I207" s="11">
        <v>5885</v>
      </c>
      <c r="J207" s="11">
        <v>6634</v>
      </c>
      <c r="K207" s="24">
        <v>7541</v>
      </c>
      <c r="L207" s="24">
        <v>3868</v>
      </c>
      <c r="M207" s="77">
        <f>SUM(D207:L207)</f>
        <v>59688</v>
      </c>
      <c r="N207" s="77">
        <v>486300</v>
      </c>
    </row>
    <row r="208" spans="1:14">
      <c r="A208" s="9"/>
      <c r="B208" s="11" t="s">
        <v>212</v>
      </c>
      <c r="C208" s="16" t="s">
        <v>213</v>
      </c>
      <c r="D208" s="11">
        <v>12683</v>
      </c>
      <c r="E208" s="11">
        <v>7408</v>
      </c>
      <c r="F208" s="11">
        <v>15668</v>
      </c>
      <c r="G208" s="11">
        <v>12775</v>
      </c>
      <c r="H208" s="11">
        <v>14238</v>
      </c>
      <c r="I208" s="11">
        <v>10775</v>
      </c>
      <c r="J208" s="11">
        <v>11373</v>
      </c>
      <c r="K208" s="24">
        <v>12775</v>
      </c>
      <c r="L208" s="24">
        <v>6254</v>
      </c>
      <c r="M208" s="77">
        <f>SUM(D208:L208)</f>
        <v>103949</v>
      </c>
      <c r="N208" s="77">
        <v>847500</v>
      </c>
    </row>
    <row r="209" spans="1:14">
      <c r="A209" s="9"/>
      <c r="B209" s="11" t="s">
        <v>214</v>
      </c>
      <c r="C209" s="16" t="s">
        <v>215</v>
      </c>
      <c r="D209" s="11">
        <v>212828</v>
      </c>
      <c r="E209" s="11">
        <v>152945</v>
      </c>
      <c r="F209" s="11">
        <v>268903</v>
      </c>
      <c r="G209" s="11">
        <v>216550</v>
      </c>
      <c r="H209" s="11">
        <v>287300</v>
      </c>
      <c r="I209" s="11">
        <v>165315</v>
      </c>
      <c r="J209" s="11">
        <v>210234</v>
      </c>
      <c r="K209" s="24">
        <v>229307</v>
      </c>
      <c r="L209" s="24">
        <v>110655</v>
      </c>
      <c r="M209" s="77">
        <f>SUM(D209:L209)</f>
        <v>1854037</v>
      </c>
      <c r="N209" s="77">
        <v>14747100</v>
      </c>
    </row>
    <row r="210" spans="1:14">
      <c r="A210" s="84" t="s">
        <v>218</v>
      </c>
      <c r="B210" s="68" t="s">
        <v>219</v>
      </c>
      <c r="C210" s="74"/>
      <c r="D210" s="87"/>
      <c r="E210" s="87"/>
      <c r="F210" s="87"/>
      <c r="G210" s="87"/>
      <c r="H210" s="67"/>
      <c r="I210" s="67"/>
      <c r="J210" s="67"/>
      <c r="K210" s="67"/>
      <c r="L210" s="77"/>
      <c r="M210" s="77"/>
      <c r="N210" s="67"/>
    </row>
    <row r="211" spans="1:14">
      <c r="A211" s="9"/>
      <c r="B211" s="11" t="s">
        <v>208</v>
      </c>
      <c r="C211" s="16" t="s">
        <v>209</v>
      </c>
      <c r="D211" s="11">
        <v>5</v>
      </c>
      <c r="E211" s="11">
        <v>13</v>
      </c>
      <c r="F211" s="11">
        <v>7</v>
      </c>
      <c r="G211" s="11"/>
      <c r="H211" s="11">
        <v>2</v>
      </c>
      <c r="I211" s="11"/>
      <c r="J211" s="11"/>
      <c r="K211" s="24">
        <v>3</v>
      </c>
      <c r="L211" s="24">
        <v>1</v>
      </c>
      <c r="M211" s="77"/>
      <c r="N211" s="67"/>
    </row>
    <row r="212" spans="1:14">
      <c r="A212" s="9"/>
      <c r="B212" s="11" t="s">
        <v>212</v>
      </c>
      <c r="C212" s="16" t="s">
        <v>213</v>
      </c>
      <c r="D212" s="11">
        <v>582</v>
      </c>
      <c r="E212" s="11">
        <v>1501</v>
      </c>
      <c r="F212" s="11">
        <v>761</v>
      </c>
      <c r="G212" s="11"/>
      <c r="H212" s="11">
        <v>211</v>
      </c>
      <c r="I212" s="11"/>
      <c r="J212" s="11"/>
      <c r="K212" s="24">
        <v>208</v>
      </c>
      <c r="L212" s="24">
        <v>60</v>
      </c>
      <c r="M212" s="77"/>
      <c r="N212" s="67"/>
    </row>
    <row r="213" spans="1:14">
      <c r="A213" s="9"/>
      <c r="B213" s="11" t="s">
        <v>220</v>
      </c>
      <c r="C213" s="16" t="s">
        <v>221</v>
      </c>
      <c r="D213" s="11">
        <v>17745</v>
      </c>
      <c r="E213" s="11">
        <v>46980</v>
      </c>
      <c r="F213" s="11">
        <v>17586</v>
      </c>
      <c r="G213" s="11"/>
      <c r="H213" s="11">
        <v>6938</v>
      </c>
      <c r="I213" s="11">
        <v>8374</v>
      </c>
      <c r="J213" s="11"/>
      <c r="K213" s="24">
        <v>3457</v>
      </c>
      <c r="L213" s="24">
        <v>430</v>
      </c>
      <c r="M213" s="77"/>
      <c r="N213" s="67"/>
    </row>
    <row r="214" spans="1:14">
      <c r="A214" s="9"/>
      <c r="B214" s="11" t="s">
        <v>222</v>
      </c>
      <c r="C214" s="16"/>
      <c r="D214" s="11">
        <v>4079</v>
      </c>
      <c r="E214" s="11">
        <v>11644</v>
      </c>
      <c r="F214" s="11">
        <v>6315</v>
      </c>
      <c r="G214" s="11"/>
      <c r="H214" s="11">
        <v>1709</v>
      </c>
      <c r="I214" s="11">
        <v>2628</v>
      </c>
      <c r="J214" s="11"/>
      <c r="K214" s="24">
        <v>654</v>
      </c>
      <c r="L214" s="24">
        <v>235</v>
      </c>
      <c r="M214" s="77"/>
      <c r="N214" s="67"/>
    </row>
    <row r="215" spans="1:14">
      <c r="A215" s="84" t="s">
        <v>223</v>
      </c>
      <c r="B215" s="68" t="s">
        <v>224</v>
      </c>
      <c r="C215" s="74"/>
      <c r="D215" s="67"/>
      <c r="E215" s="87"/>
      <c r="F215" s="67"/>
      <c r="G215" s="87"/>
      <c r="H215" s="67"/>
      <c r="I215" s="67"/>
      <c r="J215" s="67"/>
      <c r="K215" s="67"/>
      <c r="L215" s="77"/>
      <c r="M215" s="77"/>
      <c r="N215" s="67"/>
    </row>
    <row r="216" spans="1:14">
      <c r="A216" s="9"/>
      <c r="B216" s="11" t="s">
        <v>208</v>
      </c>
      <c r="C216" s="16" t="s">
        <v>209</v>
      </c>
      <c r="D216" s="11">
        <v>8</v>
      </c>
      <c r="E216" s="11">
        <v>5</v>
      </c>
      <c r="F216" s="11">
        <v>2</v>
      </c>
      <c r="G216" s="11"/>
      <c r="H216" s="11">
        <v>2</v>
      </c>
      <c r="I216" s="11">
        <v>2</v>
      </c>
      <c r="J216" s="11"/>
      <c r="K216" s="11">
        <v>1</v>
      </c>
      <c r="L216" s="24"/>
      <c r="M216" s="77"/>
      <c r="N216" s="67"/>
    </row>
    <row r="217" spans="1:14">
      <c r="A217" s="9"/>
      <c r="B217" s="11" t="s">
        <v>212</v>
      </c>
      <c r="C217" s="16" t="s">
        <v>213</v>
      </c>
      <c r="D217" s="11">
        <v>2067</v>
      </c>
      <c r="E217" s="11">
        <v>2681</v>
      </c>
      <c r="F217" s="11">
        <v>274</v>
      </c>
      <c r="G217" s="11"/>
      <c r="H217" s="11">
        <v>890</v>
      </c>
      <c r="I217" s="11">
        <v>335</v>
      </c>
      <c r="J217" s="11"/>
      <c r="K217" s="11">
        <v>142</v>
      </c>
      <c r="L217" s="24"/>
      <c r="M217" s="77"/>
      <c r="N217" s="67"/>
    </row>
    <row r="218" spans="1:14">
      <c r="A218" s="9"/>
      <c r="B218" s="11" t="s">
        <v>220</v>
      </c>
      <c r="C218" s="16" t="s">
        <v>221</v>
      </c>
      <c r="D218" s="11">
        <v>92804</v>
      </c>
      <c r="E218" s="11">
        <v>97304</v>
      </c>
      <c r="F218" s="11">
        <v>7497</v>
      </c>
      <c r="G218" s="11"/>
      <c r="H218" s="11">
        <v>31124</v>
      </c>
      <c r="I218" s="11">
        <v>1497</v>
      </c>
      <c r="J218" s="11"/>
      <c r="K218" s="11">
        <v>6517</v>
      </c>
      <c r="L218" s="24"/>
      <c r="M218" s="77"/>
      <c r="N218" s="67"/>
    </row>
    <row r="219" spans="1:14">
      <c r="A219" s="9"/>
      <c r="B219" s="11" t="s">
        <v>222</v>
      </c>
      <c r="C219" s="16" t="s">
        <v>225</v>
      </c>
      <c r="D219" s="11">
        <v>20303</v>
      </c>
      <c r="E219" s="11">
        <v>13744</v>
      </c>
      <c r="F219" s="11">
        <v>2156</v>
      </c>
      <c r="G219" s="11"/>
      <c r="H219" s="11">
        <v>6704</v>
      </c>
      <c r="I219" s="11">
        <v>263</v>
      </c>
      <c r="J219" s="11"/>
      <c r="K219" s="11">
        <v>1429</v>
      </c>
      <c r="L219" s="24"/>
      <c r="M219" s="77"/>
      <c r="N219" s="67"/>
    </row>
    <row r="220" spans="1:14">
      <c r="A220" s="68" t="s">
        <v>226</v>
      </c>
      <c r="B220" s="68" t="s">
        <v>227</v>
      </c>
      <c r="C220" s="65"/>
      <c r="D220" s="67"/>
      <c r="E220" s="67"/>
      <c r="F220" s="67"/>
      <c r="G220" s="67"/>
      <c r="H220" s="67"/>
      <c r="I220" s="67"/>
      <c r="J220" s="67"/>
      <c r="K220" s="67"/>
      <c r="L220" s="77"/>
      <c r="M220" s="77"/>
      <c r="N220" s="67"/>
    </row>
    <row r="221" spans="1:14">
      <c r="A221" s="9"/>
      <c r="B221" s="11" t="s">
        <v>228</v>
      </c>
      <c r="C221" s="16" t="s">
        <v>229</v>
      </c>
      <c r="D221" s="11">
        <v>189</v>
      </c>
      <c r="E221" s="11">
        <f>23+56+3</f>
        <v>82</v>
      </c>
      <c r="F221" s="11">
        <v>297</v>
      </c>
      <c r="G221" s="11">
        <v>223</v>
      </c>
      <c r="H221" s="11">
        <v>187</v>
      </c>
      <c r="I221" s="11">
        <v>148</v>
      </c>
      <c r="J221" s="11">
        <v>170</v>
      </c>
      <c r="K221" s="11">
        <v>155</v>
      </c>
      <c r="L221" s="24">
        <v>84</v>
      </c>
      <c r="M221" s="77">
        <f>SUM(D221:L221)</f>
        <v>1535</v>
      </c>
      <c r="N221" s="77">
        <v>13239</v>
      </c>
    </row>
    <row r="222" spans="1:14">
      <c r="A222" s="9"/>
      <c r="B222" s="11" t="s">
        <v>230</v>
      </c>
      <c r="C222" s="16" t="s">
        <v>192</v>
      </c>
      <c r="D222" s="11">
        <v>5103</v>
      </c>
      <c r="E222" s="11">
        <v>4628</v>
      </c>
      <c r="F222" s="11">
        <v>4788</v>
      </c>
      <c r="G222" s="11">
        <v>3273</v>
      </c>
      <c r="H222" s="11">
        <v>3950</v>
      </c>
      <c r="I222" s="11">
        <v>2071</v>
      </c>
      <c r="J222" s="11">
        <v>3126</v>
      </c>
      <c r="K222" s="11">
        <v>3614</v>
      </c>
      <c r="L222" s="24">
        <v>1705</v>
      </c>
      <c r="M222" s="77">
        <f>SUM(D222:L222)</f>
        <v>32258</v>
      </c>
      <c r="N222" s="77">
        <v>275105</v>
      </c>
    </row>
    <row r="223" spans="1:14">
      <c r="A223" s="9"/>
      <c r="B223" s="11" t="s">
        <v>231</v>
      </c>
      <c r="C223" s="16" t="s">
        <v>14</v>
      </c>
      <c r="D223" s="11">
        <v>1147</v>
      </c>
      <c r="E223" s="11">
        <v>1238</v>
      </c>
      <c r="F223" s="11">
        <v>809</v>
      </c>
      <c r="G223" s="11">
        <v>608</v>
      </c>
      <c r="H223" s="11">
        <v>857</v>
      </c>
      <c r="I223" s="11">
        <v>411</v>
      </c>
      <c r="J223" s="11">
        <v>635</v>
      </c>
      <c r="K223" s="11">
        <v>616</v>
      </c>
      <c r="L223" s="24">
        <v>429</v>
      </c>
      <c r="M223" s="77">
        <f>SUM(D223:L223)</f>
        <v>6750</v>
      </c>
      <c r="N223" s="77">
        <v>73717</v>
      </c>
    </row>
    <row r="224" spans="1:14">
      <c r="A224" s="9"/>
      <c r="B224" s="11" t="s">
        <v>232</v>
      </c>
      <c r="C224" s="16"/>
      <c r="D224" s="11">
        <v>487</v>
      </c>
      <c r="E224" s="11"/>
      <c r="F224" s="11">
        <v>730</v>
      </c>
      <c r="G224" s="11">
        <v>231</v>
      </c>
      <c r="H224" s="11">
        <v>824</v>
      </c>
      <c r="I224" s="11">
        <v>759</v>
      </c>
      <c r="J224" s="11">
        <v>348</v>
      </c>
      <c r="K224" s="11">
        <v>641</v>
      </c>
      <c r="L224" s="24">
        <v>290</v>
      </c>
      <c r="M224" s="77"/>
      <c r="N224" s="77">
        <v>48178</v>
      </c>
    </row>
    <row r="225" spans="1:14" ht="15.75">
      <c r="A225" s="32">
        <v>8</v>
      </c>
      <c r="B225" s="69" t="s">
        <v>233</v>
      </c>
      <c r="C225" s="70"/>
      <c r="D225" s="70"/>
      <c r="E225" s="70"/>
      <c r="F225" s="70"/>
      <c r="G225" s="70"/>
      <c r="H225" s="70"/>
      <c r="I225" s="70"/>
      <c r="J225" s="70"/>
      <c r="K225" s="70"/>
      <c r="L225" s="70"/>
      <c r="M225" s="70"/>
      <c r="N225" s="71"/>
    </row>
    <row r="226" spans="1:14">
      <c r="A226" s="68" t="s">
        <v>234</v>
      </c>
      <c r="B226" s="85" t="s">
        <v>235</v>
      </c>
      <c r="C226" s="74"/>
      <c r="D226" s="88"/>
      <c r="E226" s="88"/>
      <c r="F226" s="88"/>
      <c r="G226" s="88"/>
      <c r="H226" s="88"/>
      <c r="I226" s="74"/>
      <c r="J226" s="74"/>
      <c r="K226" s="74"/>
      <c r="L226" s="89"/>
      <c r="M226" s="74"/>
      <c r="N226" s="74"/>
    </row>
    <row r="227" spans="1:14">
      <c r="A227" s="90"/>
      <c r="B227" s="90" t="s">
        <v>40</v>
      </c>
      <c r="C227" s="91" t="s">
        <v>236</v>
      </c>
      <c r="D227" s="92">
        <v>15028</v>
      </c>
      <c r="E227" s="92">
        <v>38112</v>
      </c>
      <c r="F227" s="92">
        <v>10976</v>
      </c>
      <c r="G227" s="92">
        <v>2677</v>
      </c>
      <c r="H227" s="92">
        <v>25781</v>
      </c>
      <c r="I227" s="92">
        <v>11564</v>
      </c>
      <c r="J227" s="92">
        <v>33641</v>
      </c>
      <c r="K227" s="92">
        <v>13869</v>
      </c>
      <c r="L227" s="93">
        <v>5843</v>
      </c>
      <c r="M227" s="77">
        <f>SUM(D227:L227)</f>
        <v>157491</v>
      </c>
      <c r="N227" s="77">
        <v>27759000</v>
      </c>
    </row>
    <row r="228" spans="1:14">
      <c r="A228" s="68"/>
      <c r="B228" s="85" t="s">
        <v>175</v>
      </c>
      <c r="C228" s="65"/>
      <c r="D228" s="91"/>
      <c r="E228" s="91"/>
      <c r="F228" s="91"/>
      <c r="G228" s="91"/>
      <c r="H228" s="91"/>
      <c r="I228" s="67"/>
      <c r="J228" s="67"/>
      <c r="K228" s="67"/>
      <c r="L228" s="77"/>
      <c r="M228" s="77"/>
      <c r="N228" s="77"/>
    </row>
    <row r="229" spans="1:14">
      <c r="A229" s="90"/>
      <c r="B229" s="90" t="s">
        <v>176</v>
      </c>
      <c r="C229" s="91"/>
      <c r="D229" s="92">
        <v>3225</v>
      </c>
      <c r="E229" s="92">
        <v>4035</v>
      </c>
      <c r="F229" s="93"/>
      <c r="G229" s="93">
        <v>47</v>
      </c>
      <c r="H229" s="94">
        <v>0.4</v>
      </c>
      <c r="I229" s="93"/>
      <c r="J229" s="93">
        <v>8217</v>
      </c>
      <c r="K229" s="93">
        <v>152</v>
      </c>
      <c r="L229" s="93"/>
      <c r="M229" s="77">
        <f t="shared" ref="M229:M245" si="4">SUM(D229:L229)</f>
        <v>15676.4</v>
      </c>
      <c r="N229" s="77">
        <v>475900</v>
      </c>
    </row>
    <row r="230" spans="1:14">
      <c r="A230" s="90"/>
      <c r="B230" s="90" t="s">
        <v>177</v>
      </c>
      <c r="C230" s="91"/>
      <c r="D230" s="92">
        <v>11758</v>
      </c>
      <c r="E230" s="92">
        <f>E227-E229-E231</f>
        <v>34067</v>
      </c>
      <c r="F230" s="93">
        <v>10976</v>
      </c>
      <c r="G230" s="93">
        <v>2630</v>
      </c>
      <c r="H230" s="93">
        <v>25781</v>
      </c>
      <c r="I230" s="93">
        <v>11564</v>
      </c>
      <c r="J230" s="93">
        <v>25424</v>
      </c>
      <c r="K230" s="93">
        <v>13717</v>
      </c>
      <c r="L230" s="93">
        <v>5843</v>
      </c>
      <c r="M230" s="77">
        <f t="shared" si="4"/>
        <v>141760</v>
      </c>
      <c r="N230" s="77">
        <v>1984300</v>
      </c>
    </row>
    <row r="231" spans="1:14">
      <c r="A231" s="90"/>
      <c r="B231" s="90" t="s">
        <v>178</v>
      </c>
      <c r="C231" s="91"/>
      <c r="D231" s="92">
        <v>45</v>
      </c>
      <c r="E231" s="92">
        <v>10</v>
      </c>
      <c r="F231" s="93"/>
      <c r="G231" s="93"/>
      <c r="H231" s="95"/>
      <c r="I231" s="93"/>
      <c r="J231" s="93"/>
      <c r="K231" s="93"/>
      <c r="L231" s="93"/>
      <c r="M231" s="77">
        <f t="shared" si="4"/>
        <v>55</v>
      </c>
      <c r="N231" s="77">
        <v>15900</v>
      </c>
    </row>
    <row r="232" spans="1:14">
      <c r="A232" s="68"/>
      <c r="B232" s="85" t="s">
        <v>237</v>
      </c>
      <c r="C232" s="65"/>
      <c r="D232" s="91"/>
      <c r="E232" s="91"/>
      <c r="F232" s="91"/>
      <c r="G232" s="91"/>
      <c r="H232" s="91"/>
      <c r="I232" s="67"/>
      <c r="J232" s="67"/>
      <c r="K232" s="67"/>
      <c r="L232" s="77"/>
      <c r="M232" s="77"/>
      <c r="N232" s="77"/>
    </row>
    <row r="233" spans="1:14">
      <c r="A233" s="96"/>
      <c r="B233" s="82" t="s">
        <v>238</v>
      </c>
      <c r="C233" s="67"/>
      <c r="D233" s="93">
        <v>13444</v>
      </c>
      <c r="E233" s="93">
        <v>38109</v>
      </c>
      <c r="F233" s="93">
        <v>9089</v>
      </c>
      <c r="G233" s="93">
        <v>2511</v>
      </c>
      <c r="H233" s="93">
        <v>25255</v>
      </c>
      <c r="I233" s="93">
        <v>11547</v>
      </c>
      <c r="J233" s="93">
        <v>31424</v>
      </c>
      <c r="K233" s="93">
        <v>13823</v>
      </c>
      <c r="L233" s="93">
        <v>5843</v>
      </c>
      <c r="M233" s="77">
        <f t="shared" si="4"/>
        <v>151045</v>
      </c>
      <c r="N233" s="77"/>
    </row>
    <row r="234" spans="1:14">
      <c r="A234" s="96"/>
      <c r="B234" s="82" t="s">
        <v>239</v>
      </c>
      <c r="C234" s="67"/>
      <c r="D234" s="93">
        <v>1584</v>
      </c>
      <c r="E234" s="93">
        <v>3</v>
      </c>
      <c r="F234" s="93">
        <v>1850</v>
      </c>
      <c r="G234" s="93">
        <v>24</v>
      </c>
      <c r="H234" s="93">
        <v>58</v>
      </c>
      <c r="I234" s="93">
        <v>17</v>
      </c>
      <c r="J234" s="93"/>
      <c r="K234" s="93"/>
      <c r="L234" s="93"/>
      <c r="M234" s="77">
        <f t="shared" si="4"/>
        <v>3536</v>
      </c>
      <c r="N234" s="77"/>
    </row>
    <row r="235" spans="1:14">
      <c r="A235" s="96"/>
      <c r="B235" s="82" t="s">
        <v>240</v>
      </c>
      <c r="C235" s="67"/>
      <c r="D235" s="93"/>
      <c r="E235" s="93"/>
      <c r="F235" s="93">
        <v>37</v>
      </c>
      <c r="G235" s="93">
        <v>142</v>
      </c>
      <c r="H235" s="93">
        <v>468</v>
      </c>
      <c r="I235" s="93"/>
      <c r="J235" s="93">
        <v>1437</v>
      </c>
      <c r="K235" s="93">
        <v>46</v>
      </c>
      <c r="L235" s="93"/>
      <c r="M235" s="77">
        <f t="shared" si="4"/>
        <v>2130</v>
      </c>
      <c r="N235" s="77"/>
    </row>
    <row r="236" spans="1:14">
      <c r="A236" s="68" t="s">
        <v>241</v>
      </c>
      <c r="B236" s="85" t="s">
        <v>242</v>
      </c>
      <c r="C236" s="74"/>
      <c r="D236" s="91"/>
      <c r="E236" s="91"/>
      <c r="F236" s="91"/>
      <c r="G236" s="91"/>
      <c r="H236" s="91"/>
      <c r="I236" s="67"/>
      <c r="J236" s="67"/>
      <c r="K236" s="67"/>
      <c r="L236" s="77"/>
      <c r="M236" s="77"/>
      <c r="N236" s="77"/>
    </row>
    <row r="237" spans="1:14">
      <c r="A237" s="97"/>
      <c r="B237" s="98" t="s">
        <v>40</v>
      </c>
      <c r="C237" s="87" t="s">
        <v>243</v>
      </c>
      <c r="D237" s="93">
        <v>4881</v>
      </c>
      <c r="E237" s="93">
        <v>28541</v>
      </c>
      <c r="F237" s="93">
        <v>8199</v>
      </c>
      <c r="G237" s="93">
        <v>4503</v>
      </c>
      <c r="H237" s="93">
        <v>11271</v>
      </c>
      <c r="I237" s="93">
        <v>8341</v>
      </c>
      <c r="J237" s="93">
        <v>22658</v>
      </c>
      <c r="K237" s="93">
        <v>3655</v>
      </c>
      <c r="L237" s="93">
        <v>4318</v>
      </c>
      <c r="M237" s="77">
        <f t="shared" si="4"/>
        <v>96367</v>
      </c>
      <c r="N237" s="99">
        <v>959307.7</v>
      </c>
    </row>
    <row r="238" spans="1:14">
      <c r="A238" s="68" t="s">
        <v>244</v>
      </c>
      <c r="B238" s="85" t="s">
        <v>175</v>
      </c>
      <c r="C238" s="65"/>
      <c r="D238" s="91"/>
      <c r="E238" s="91"/>
      <c r="F238" s="91"/>
      <c r="G238" s="91"/>
      <c r="H238" s="91"/>
      <c r="I238" s="91"/>
      <c r="J238" s="91"/>
      <c r="K238" s="91"/>
      <c r="L238" s="93"/>
      <c r="M238" s="77"/>
      <c r="N238" s="77"/>
    </row>
    <row r="239" spans="1:14">
      <c r="A239" s="96"/>
      <c r="B239" s="82" t="s">
        <v>245</v>
      </c>
      <c r="C239" s="67"/>
      <c r="D239" s="93">
        <v>56</v>
      </c>
      <c r="E239" s="92">
        <v>996</v>
      </c>
      <c r="F239" s="21"/>
      <c r="G239" s="21">
        <v>31</v>
      </c>
      <c r="H239" s="95"/>
      <c r="I239" s="93"/>
      <c r="J239" s="92">
        <v>141</v>
      </c>
      <c r="K239" s="93"/>
      <c r="L239" s="93"/>
      <c r="M239" s="77">
        <f t="shared" si="4"/>
        <v>1224</v>
      </c>
      <c r="N239" s="99">
        <v>112490.9</v>
      </c>
    </row>
    <row r="240" spans="1:14">
      <c r="A240" s="96"/>
      <c r="B240" s="82" t="s">
        <v>246</v>
      </c>
      <c r="C240" s="67"/>
      <c r="D240" s="93">
        <v>4826</v>
      </c>
      <c r="E240" s="92">
        <f>E237-E239</f>
        <v>27545</v>
      </c>
      <c r="F240" s="21">
        <v>8199</v>
      </c>
      <c r="G240" s="21">
        <v>4472</v>
      </c>
      <c r="H240" s="93">
        <v>11271</v>
      </c>
      <c r="I240" s="92">
        <v>8341</v>
      </c>
      <c r="J240" s="92">
        <v>22517</v>
      </c>
      <c r="K240" s="92">
        <v>3655</v>
      </c>
      <c r="L240" s="93">
        <v>4318</v>
      </c>
      <c r="M240" s="77">
        <f t="shared" si="4"/>
        <v>95144</v>
      </c>
      <c r="N240" s="99">
        <v>770684.1</v>
      </c>
    </row>
    <row r="241" spans="1:14">
      <c r="A241" s="96"/>
      <c r="B241" s="82" t="s">
        <v>247</v>
      </c>
      <c r="C241" s="67"/>
      <c r="D241" s="93"/>
      <c r="E241" s="92"/>
      <c r="F241" s="21"/>
      <c r="G241" s="21"/>
      <c r="H241" s="95"/>
      <c r="I241" s="93"/>
      <c r="J241" s="93"/>
      <c r="K241" s="93"/>
      <c r="L241" s="93"/>
      <c r="M241" s="77"/>
      <c r="N241" s="99">
        <v>2506.5</v>
      </c>
    </row>
    <row r="242" spans="1:14">
      <c r="A242" s="68" t="s">
        <v>248</v>
      </c>
      <c r="B242" s="85" t="s">
        <v>237</v>
      </c>
      <c r="C242" s="65"/>
      <c r="D242" s="91"/>
      <c r="E242" s="91"/>
      <c r="F242" s="91"/>
      <c r="G242" s="91"/>
      <c r="H242" s="91"/>
      <c r="I242" s="91"/>
      <c r="J242" s="91"/>
      <c r="K242" s="91"/>
      <c r="L242" s="93"/>
      <c r="M242" s="77"/>
      <c r="N242" s="77"/>
    </row>
    <row r="243" spans="1:14">
      <c r="A243" s="96"/>
      <c r="B243" s="82" t="s">
        <v>249</v>
      </c>
      <c r="C243" s="67"/>
      <c r="D243" s="93">
        <v>4620</v>
      </c>
      <c r="E243" s="93">
        <v>27406</v>
      </c>
      <c r="F243" s="21">
        <v>7126</v>
      </c>
      <c r="G243" s="21">
        <v>4427</v>
      </c>
      <c r="H243" s="93">
        <v>11190</v>
      </c>
      <c r="I243" s="93">
        <v>8340</v>
      </c>
      <c r="J243" s="93">
        <v>22459</v>
      </c>
      <c r="K243" s="93">
        <v>3612</v>
      </c>
      <c r="L243" s="93">
        <v>4318</v>
      </c>
      <c r="M243" s="77">
        <f t="shared" si="4"/>
        <v>93498</v>
      </c>
      <c r="N243" s="77"/>
    </row>
    <row r="244" spans="1:14">
      <c r="A244" s="96"/>
      <c r="B244" s="82" t="s">
        <v>250</v>
      </c>
      <c r="C244" s="67"/>
      <c r="D244" s="93">
        <v>127</v>
      </c>
      <c r="E244" s="93">
        <v>4</v>
      </c>
      <c r="F244" s="21">
        <v>987</v>
      </c>
      <c r="G244" s="21">
        <v>24</v>
      </c>
      <c r="H244" s="93">
        <v>3</v>
      </c>
      <c r="I244" s="93">
        <v>1</v>
      </c>
      <c r="J244" s="93"/>
      <c r="K244" s="100"/>
      <c r="L244" s="100"/>
      <c r="M244" s="77">
        <f t="shared" si="4"/>
        <v>1146</v>
      </c>
      <c r="N244" s="77"/>
    </row>
    <row r="245" spans="1:14">
      <c r="A245" s="96"/>
      <c r="B245" s="82" t="s">
        <v>251</v>
      </c>
      <c r="C245" s="67"/>
      <c r="D245" s="93">
        <v>134</v>
      </c>
      <c r="E245" s="93">
        <f>E237-E243-E244</f>
        <v>1131</v>
      </c>
      <c r="F245" s="21">
        <v>91</v>
      </c>
      <c r="G245" s="93">
        <v>52</v>
      </c>
      <c r="H245" s="93">
        <v>78</v>
      </c>
      <c r="I245" s="93"/>
      <c r="J245" s="93">
        <v>199</v>
      </c>
      <c r="K245" s="93">
        <v>43</v>
      </c>
      <c r="L245" s="100"/>
      <c r="M245" s="77">
        <f t="shared" si="4"/>
        <v>1728</v>
      </c>
      <c r="N245" s="77"/>
    </row>
    <row r="246" spans="1:14" ht="15.75">
      <c r="A246" s="32">
        <v>9</v>
      </c>
      <c r="B246" s="69" t="s">
        <v>252</v>
      </c>
      <c r="C246" s="70"/>
      <c r="D246" s="70"/>
      <c r="E246" s="70"/>
      <c r="F246" s="70"/>
      <c r="G246" s="70"/>
      <c r="H246" s="70"/>
      <c r="I246" s="70"/>
      <c r="J246" s="70"/>
      <c r="K246" s="70"/>
      <c r="L246" s="70"/>
      <c r="M246" s="70"/>
      <c r="N246" s="71"/>
    </row>
    <row r="247" spans="1:14">
      <c r="A247" s="68" t="s">
        <v>253</v>
      </c>
      <c r="B247" s="85" t="s">
        <v>254</v>
      </c>
      <c r="C247" s="35"/>
      <c r="D247" s="35"/>
      <c r="E247" s="35"/>
      <c r="F247" s="35"/>
      <c r="G247" s="35"/>
      <c r="H247" s="35"/>
      <c r="I247" s="35"/>
      <c r="J247" s="35"/>
      <c r="K247" s="35"/>
      <c r="L247" s="36"/>
      <c r="M247" s="35"/>
      <c r="N247" s="35"/>
    </row>
    <row r="248" spans="1:14">
      <c r="A248" s="97"/>
      <c r="B248" s="98" t="s">
        <v>40</v>
      </c>
      <c r="C248" s="87" t="s">
        <v>229</v>
      </c>
      <c r="D248" s="101">
        <v>3072</v>
      </c>
      <c r="E248" s="72">
        <v>8111</v>
      </c>
      <c r="F248" s="101">
        <v>2854</v>
      </c>
      <c r="G248" s="40">
        <v>2366</v>
      </c>
      <c r="H248" s="101">
        <v>3040</v>
      </c>
      <c r="I248" s="40">
        <v>1350</v>
      </c>
      <c r="J248" s="40">
        <v>4006</v>
      </c>
      <c r="K248" s="40">
        <v>2276</v>
      </c>
      <c r="L248" s="75">
        <v>948</v>
      </c>
      <c r="M248" s="75">
        <f>SUM(D248:L248)</f>
        <v>28023</v>
      </c>
      <c r="N248" s="75">
        <v>324691</v>
      </c>
    </row>
    <row r="249" spans="1:14">
      <c r="A249" s="97"/>
      <c r="B249" s="98" t="s">
        <v>255</v>
      </c>
      <c r="C249" s="87"/>
      <c r="D249" s="24"/>
      <c r="E249" s="24"/>
      <c r="F249" s="24"/>
      <c r="G249" s="78"/>
      <c r="H249" s="24"/>
      <c r="I249" s="78"/>
      <c r="J249" s="78"/>
      <c r="K249" s="78"/>
      <c r="L249" s="24"/>
      <c r="M249" s="75"/>
      <c r="N249" s="24"/>
    </row>
    <row r="250" spans="1:14">
      <c r="A250" s="97"/>
      <c r="B250" s="82" t="s">
        <v>256</v>
      </c>
      <c r="C250" s="87"/>
      <c r="D250" s="78">
        <v>41</v>
      </c>
      <c r="E250" s="78">
        <v>73</v>
      </c>
      <c r="F250" s="78">
        <v>37</v>
      </c>
      <c r="G250" s="78">
        <v>44</v>
      </c>
      <c r="H250" s="78">
        <v>36</v>
      </c>
      <c r="I250" s="78">
        <v>19</v>
      </c>
      <c r="J250" s="78">
        <v>56</v>
      </c>
      <c r="K250" s="78">
        <v>20</v>
      </c>
      <c r="L250" s="24">
        <v>9</v>
      </c>
      <c r="M250" s="77">
        <f t="shared" ref="M250:M264" si="5">SUM(D250:L250)</f>
        <v>335</v>
      </c>
      <c r="N250" s="77">
        <v>3265</v>
      </c>
    </row>
    <row r="251" spans="1:14">
      <c r="A251" s="97"/>
      <c r="B251" s="82" t="s">
        <v>257</v>
      </c>
      <c r="C251" s="87"/>
      <c r="D251" s="78">
        <v>3008</v>
      </c>
      <c r="E251" s="78">
        <v>7936</v>
      </c>
      <c r="F251" s="78">
        <v>2769</v>
      </c>
      <c r="G251" s="45">
        <v>2314</v>
      </c>
      <c r="H251" s="78">
        <v>2989</v>
      </c>
      <c r="I251" s="45">
        <v>1312</v>
      </c>
      <c r="J251" s="45">
        <v>3906</v>
      </c>
      <c r="K251" s="45">
        <v>2450</v>
      </c>
      <c r="L251" s="24">
        <v>927</v>
      </c>
      <c r="M251" s="77">
        <f t="shared" si="5"/>
        <v>27611</v>
      </c>
      <c r="N251" s="77">
        <v>312416</v>
      </c>
    </row>
    <row r="252" spans="1:14">
      <c r="A252" s="97"/>
      <c r="B252" s="82" t="s">
        <v>258</v>
      </c>
      <c r="C252" s="87"/>
      <c r="D252" s="45">
        <v>23</v>
      </c>
      <c r="E252" s="45">
        <v>102</v>
      </c>
      <c r="F252" s="78">
        <v>48</v>
      </c>
      <c r="G252" s="24">
        <v>8</v>
      </c>
      <c r="H252" s="64">
        <v>15</v>
      </c>
      <c r="I252" s="24">
        <v>19</v>
      </c>
      <c r="J252" s="24">
        <v>44</v>
      </c>
      <c r="K252" s="24">
        <v>42</v>
      </c>
      <c r="L252" s="24">
        <v>12</v>
      </c>
      <c r="M252" s="77">
        <f t="shared" si="5"/>
        <v>313</v>
      </c>
      <c r="N252" s="77">
        <v>9010</v>
      </c>
    </row>
    <row r="253" spans="1:14">
      <c r="A253" s="68" t="s">
        <v>259</v>
      </c>
      <c r="B253" s="85" t="s">
        <v>260</v>
      </c>
      <c r="C253" s="35"/>
      <c r="D253" s="74"/>
      <c r="E253" s="74"/>
      <c r="F253" s="74"/>
      <c r="G253" s="74"/>
      <c r="H253" s="74"/>
      <c r="I253" s="74"/>
      <c r="J253" s="35"/>
      <c r="K253" s="35"/>
      <c r="L253" s="36"/>
      <c r="M253" s="77"/>
      <c r="N253" s="36"/>
    </row>
    <row r="254" spans="1:14">
      <c r="A254" s="97"/>
      <c r="B254" s="98" t="s">
        <v>40</v>
      </c>
      <c r="C254" s="87" t="s">
        <v>261</v>
      </c>
      <c r="D254" s="102">
        <v>36559.563999999998</v>
      </c>
      <c r="E254" s="102">
        <v>141961.79999999999</v>
      </c>
      <c r="F254" s="102">
        <v>45436.98</v>
      </c>
      <c r="G254" s="103">
        <v>109132.93</v>
      </c>
      <c r="H254" s="102">
        <v>43352</v>
      </c>
      <c r="I254" s="103">
        <v>19480.276000000002</v>
      </c>
      <c r="J254" s="103">
        <v>62884.292000000001</v>
      </c>
      <c r="K254" s="103">
        <v>25573.149000000001</v>
      </c>
      <c r="L254" s="102">
        <v>9833.6</v>
      </c>
      <c r="M254" s="75">
        <f t="shared" si="5"/>
        <v>494214.59099999996</v>
      </c>
      <c r="N254" s="75">
        <v>13622801</v>
      </c>
    </row>
    <row r="255" spans="1:14">
      <c r="A255" s="97"/>
      <c r="B255" s="98" t="s">
        <v>255</v>
      </c>
      <c r="C255" s="87"/>
      <c r="D255" s="11"/>
      <c r="E255" s="11"/>
      <c r="F255" s="11"/>
      <c r="G255" s="78"/>
      <c r="H255" s="11"/>
      <c r="I255" s="104"/>
      <c r="J255" s="104"/>
      <c r="K255" s="104"/>
      <c r="L255" s="24"/>
      <c r="M255" s="77"/>
      <c r="N255" s="24"/>
    </row>
    <row r="256" spans="1:14">
      <c r="A256" s="96"/>
      <c r="B256" s="82" t="s">
        <v>256</v>
      </c>
      <c r="C256" s="87"/>
      <c r="D256" s="105">
        <v>8405.9380000000001</v>
      </c>
      <c r="E256" s="105">
        <v>25669.9</v>
      </c>
      <c r="F256" s="105">
        <v>7417.56</v>
      </c>
      <c r="G256" s="104">
        <v>85564.68</v>
      </c>
      <c r="H256" s="13">
        <v>9651</v>
      </c>
      <c r="I256" s="104">
        <v>5734.97</v>
      </c>
      <c r="J256" s="104">
        <v>12058.626</v>
      </c>
      <c r="K256" s="104">
        <v>1996.58</v>
      </c>
      <c r="L256" s="13">
        <v>1916.8</v>
      </c>
      <c r="M256" s="77">
        <f t="shared" si="5"/>
        <v>158416.05399999995</v>
      </c>
      <c r="N256" s="77">
        <v>4568548</v>
      </c>
    </row>
    <row r="257" spans="1:14">
      <c r="A257" s="96"/>
      <c r="B257" s="82" t="s">
        <v>257</v>
      </c>
      <c r="C257" s="87"/>
      <c r="D257" s="105">
        <v>20621.762999999999</v>
      </c>
      <c r="E257" s="105">
        <v>98160.6</v>
      </c>
      <c r="F257" s="105">
        <v>25527.96</v>
      </c>
      <c r="G257" s="104">
        <v>17492.36</v>
      </c>
      <c r="H257" s="13">
        <v>32591</v>
      </c>
      <c r="I257" s="104">
        <v>11920.205</v>
      </c>
      <c r="J257" s="104">
        <v>41696.775999999998</v>
      </c>
      <c r="K257" s="104">
        <v>21523.623</v>
      </c>
      <c r="L257" s="13">
        <v>6967.7</v>
      </c>
      <c r="M257" s="77">
        <f t="shared" si="5"/>
        <v>276501.98700000002</v>
      </c>
      <c r="N257" s="77">
        <v>6875014</v>
      </c>
    </row>
    <row r="258" spans="1:14">
      <c r="A258" s="96"/>
      <c r="B258" s="82" t="s">
        <v>258</v>
      </c>
      <c r="C258" s="87"/>
      <c r="D258" s="105">
        <v>7531.8630000000003</v>
      </c>
      <c r="E258" s="105">
        <v>18131.3</v>
      </c>
      <c r="F258" s="105">
        <v>12491.47</v>
      </c>
      <c r="G258" s="104">
        <v>6075.88</v>
      </c>
      <c r="H258" s="13">
        <v>1110</v>
      </c>
      <c r="I258" s="104">
        <v>1825.1010000000001</v>
      </c>
      <c r="J258" s="104">
        <v>9128.89</v>
      </c>
      <c r="K258" s="104">
        <v>2052.9470000000001</v>
      </c>
      <c r="L258" s="13">
        <v>949.1</v>
      </c>
      <c r="M258" s="77">
        <f t="shared" si="5"/>
        <v>59296.550999999999</v>
      </c>
      <c r="N258" s="77">
        <v>2179239</v>
      </c>
    </row>
    <row r="259" spans="1:14">
      <c r="A259" s="68" t="s">
        <v>262</v>
      </c>
      <c r="B259" s="85" t="s">
        <v>263</v>
      </c>
      <c r="C259" s="35"/>
      <c r="D259" s="35"/>
      <c r="E259" s="35"/>
      <c r="F259" s="35"/>
      <c r="G259" s="35"/>
      <c r="H259" s="35"/>
      <c r="I259" s="106"/>
      <c r="J259" s="106"/>
      <c r="K259" s="35"/>
      <c r="L259" s="36"/>
      <c r="M259" s="77"/>
      <c r="N259" s="36"/>
    </row>
    <row r="260" spans="1:14">
      <c r="A260" s="97"/>
      <c r="B260" s="98" t="s">
        <v>40</v>
      </c>
      <c r="C260" s="87" t="s">
        <v>14</v>
      </c>
      <c r="D260" s="101">
        <v>78726</v>
      </c>
      <c r="E260" s="101">
        <v>240936</v>
      </c>
      <c r="F260" s="101">
        <v>101024</v>
      </c>
      <c r="G260" s="101">
        <v>51536</v>
      </c>
      <c r="H260" s="101">
        <v>118112</v>
      </c>
      <c r="I260" s="101">
        <v>42687</v>
      </c>
      <c r="J260" s="101">
        <v>124399</v>
      </c>
      <c r="K260" s="101">
        <v>56712</v>
      </c>
      <c r="L260" s="40">
        <v>22170</v>
      </c>
      <c r="M260" s="75">
        <f t="shared" si="5"/>
        <v>836302</v>
      </c>
      <c r="N260" s="75">
        <v>10895600</v>
      </c>
    </row>
    <row r="261" spans="1:14">
      <c r="A261" s="97"/>
      <c r="B261" s="98" t="s">
        <v>255</v>
      </c>
      <c r="C261" s="87"/>
      <c r="D261" s="11"/>
      <c r="E261" s="11"/>
      <c r="F261" s="11"/>
      <c r="G261" s="78"/>
      <c r="H261" s="11"/>
      <c r="I261" s="78"/>
      <c r="J261" s="78"/>
      <c r="K261" s="78"/>
      <c r="L261" s="24"/>
      <c r="M261" s="77"/>
      <c r="N261" s="24"/>
    </row>
    <row r="262" spans="1:14">
      <c r="A262" s="96"/>
      <c r="B262" s="82" t="s">
        <v>256</v>
      </c>
      <c r="C262" s="67"/>
      <c r="D262" s="82">
        <v>13783</v>
      </c>
      <c r="E262" s="11">
        <v>36901</v>
      </c>
      <c r="F262" s="23">
        <v>12194</v>
      </c>
      <c r="G262" s="78">
        <v>10163</v>
      </c>
      <c r="H262" s="23">
        <v>7903</v>
      </c>
      <c r="I262" s="78">
        <v>2496</v>
      </c>
      <c r="J262" s="78">
        <v>19028</v>
      </c>
      <c r="K262" s="78">
        <v>4517</v>
      </c>
      <c r="L262" s="24">
        <v>2755</v>
      </c>
      <c r="M262" s="77">
        <f t="shared" si="5"/>
        <v>109740</v>
      </c>
      <c r="N262" s="77">
        <v>1664420</v>
      </c>
    </row>
    <row r="263" spans="1:14">
      <c r="A263" s="96"/>
      <c r="B263" s="82" t="s">
        <v>257</v>
      </c>
      <c r="C263" s="67"/>
      <c r="D263" s="82">
        <v>52788</v>
      </c>
      <c r="E263" s="11">
        <v>165606</v>
      </c>
      <c r="F263" s="23">
        <v>68679</v>
      </c>
      <c r="G263" s="78">
        <v>38774</v>
      </c>
      <c r="H263" s="23">
        <v>108099</v>
      </c>
      <c r="I263" s="78">
        <v>37624</v>
      </c>
      <c r="J263" s="78">
        <v>91609</v>
      </c>
      <c r="K263" s="78">
        <v>49161</v>
      </c>
      <c r="L263" s="24">
        <v>18571</v>
      </c>
      <c r="M263" s="77">
        <f t="shared" si="5"/>
        <v>630911</v>
      </c>
      <c r="N263" s="77">
        <v>6680610</v>
      </c>
    </row>
    <row r="264" spans="1:14">
      <c r="A264" s="96"/>
      <c r="B264" s="82" t="s">
        <v>258</v>
      </c>
      <c r="C264" s="67"/>
      <c r="D264" s="82">
        <v>12155</v>
      </c>
      <c r="E264" s="11">
        <v>38429</v>
      </c>
      <c r="F264" s="23">
        <v>20151</v>
      </c>
      <c r="G264" s="78">
        <v>2599</v>
      </c>
      <c r="H264" s="23">
        <v>2110</v>
      </c>
      <c r="I264" s="78">
        <v>2567</v>
      </c>
      <c r="J264" s="78">
        <v>13762</v>
      </c>
      <c r="K264" s="78">
        <v>3034</v>
      </c>
      <c r="L264" s="24">
        <v>844</v>
      </c>
      <c r="M264" s="77">
        <f t="shared" si="5"/>
        <v>95651</v>
      </c>
      <c r="N264" s="77">
        <v>2550570</v>
      </c>
    </row>
    <row r="265" spans="1:14">
      <c r="A265" s="84"/>
      <c r="B265" s="107" t="s">
        <v>264</v>
      </c>
      <c r="C265" s="86"/>
      <c r="D265" s="108">
        <v>8</v>
      </c>
      <c r="E265" s="109"/>
      <c r="F265" s="109">
        <v>17.93</v>
      </c>
      <c r="G265" s="109">
        <v>17.64</v>
      </c>
      <c r="H265" s="109">
        <v>15.2</v>
      </c>
      <c r="I265" s="109">
        <v>15.69</v>
      </c>
      <c r="J265" s="109"/>
      <c r="K265" s="109">
        <v>6.3</v>
      </c>
      <c r="L265" s="109">
        <v>16.3</v>
      </c>
      <c r="M265" s="109"/>
      <c r="N265" s="10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HTK</dc:creator>
  <cp:lastModifiedBy>HTK</cp:lastModifiedBy>
  <dcterms:created xsi:type="dcterms:W3CDTF">2014-01-11T01:37:34Z</dcterms:created>
  <dcterms:modified xsi:type="dcterms:W3CDTF">2014-01-11T01:40:37Z</dcterms:modified>
</cp:coreProperties>
</file>